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10.0.30.72\c$\Users\rcduran\Desktop\Carpeta_PCJI\INTEGRANTES\JOSE LUIS\Sede Central\Plazoleta\"/>
    </mc:Choice>
  </mc:AlternateContent>
  <xr:revisionPtr revIDLastSave="0" documentId="13_ncr:1_{7BD6A2C2-8465-44E3-8874-E983F7203FDD}" xr6:coauthVersionLast="36" xr6:coauthVersionMax="36" xr10:uidLastSave="{00000000-0000-0000-0000-000000000000}"/>
  <bookViews>
    <workbookView xWindow="0" yWindow="0" windowWidth="27975" windowHeight="11625" firstSheet="1" activeTab="1" xr2:uid="{286C7C12-F330-4961-A712-9CD072E25D59}"/>
  </bookViews>
  <sheets>
    <sheet name="ANALISIS BASE" sheetId="2" state="hidden" r:id="rId1"/>
    <sheet name="LISTADO DE CANTIDADES" sheetId="19" r:id="rId2"/>
    <sheet name="Adicionales" sheetId="18" state="hidden" r:id="rId3"/>
    <sheet name="Nuenergy Activos" sheetId="17" state="hidden" r:id="rId4"/>
    <sheet name="VOL (2)" sheetId="16" state="hidden" r:id="rId5"/>
    <sheet name="TI HECTOR" sheetId="11" state="hidden" r:id="rId6"/>
    <sheet name="ANA HECTOR" sheetId="13" state="hidden" r:id="rId7"/>
    <sheet name="FUENTE DE RENDIMIENTO" sheetId="6" state="hidden" r:id="rId8"/>
  </sheets>
  <externalReferences>
    <externalReference r:id="rId9"/>
    <externalReference r:id="rId10"/>
    <externalReference r:id="rId11"/>
  </externalReferences>
  <definedNames>
    <definedName name="_xlnm._FilterDatabase" localSheetId="0" hidden="1">'ANALISIS BASE'!$B$1:$B$6388</definedName>
    <definedName name="_xlnm._FilterDatabase" localSheetId="7" hidden="1">'FUENTE DE RENDIMIENTO'!$B$1:$B$922</definedName>
    <definedName name="_xlnm._FilterDatabase" localSheetId="1" hidden="1">'LISTADO DE CANTIDADES'!#REF!</definedName>
    <definedName name="_xlnm.Print_Area" localSheetId="1">'LISTADO DE CANTIDADES'!$A$1:$G$65</definedName>
    <definedName name="CACCATO" localSheetId="1">#REF!</definedName>
    <definedName name="CACCATO" localSheetId="4">#REF!</definedName>
    <definedName name="CACCATO">#REF!</definedName>
    <definedName name="CACEROCOLML" localSheetId="1">#REF!</definedName>
    <definedName name="CACEROCOLML" localSheetId="4">#REF!</definedName>
    <definedName name="CACEROCOLML">#REF!</definedName>
    <definedName name="GUIAANT">[1]Herram!$H$2</definedName>
    <definedName name="_xlnm.Print_Titles" localSheetId="1">'LISTADO DE CANTIDADES'!$1:$10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19" l="1"/>
  <c r="G30" i="19"/>
  <c r="G26" i="19"/>
  <c r="G23" i="19"/>
  <c r="G20" i="19"/>
  <c r="G12" i="19"/>
  <c r="G15" i="19" l="1"/>
  <c r="G33" i="19" s="1"/>
  <c r="F50" i="19" l="1"/>
  <c r="F48" i="19"/>
  <c r="F46" i="19"/>
  <c r="F38" i="19"/>
  <c r="F36" i="19"/>
  <c r="G57" i="19"/>
  <c r="F51" i="19"/>
  <c r="F47" i="19"/>
  <c r="F37" i="19"/>
  <c r="G40" i="19" l="1"/>
  <c r="G42" i="19" s="1"/>
  <c r="G44" i="19" s="1"/>
  <c r="F49" i="19" s="1"/>
  <c r="G53" i="19" s="1"/>
  <c r="G55" i="19" s="1"/>
  <c r="G59" i="19" s="1"/>
  <c r="F35" i="18" l="1"/>
  <c r="K35" i="18" s="1"/>
  <c r="K34" i="18" l="1"/>
  <c r="J17" i="18" l="1"/>
  <c r="J33" i="18" l="1"/>
  <c r="H33" i="18"/>
  <c r="F33" i="18"/>
  <c r="A32" i="18" l="1"/>
  <c r="J26" i="18" l="1"/>
  <c r="J25" i="18"/>
  <c r="J24" i="18"/>
  <c r="J23" i="18"/>
  <c r="J22" i="18"/>
  <c r="J21" i="18"/>
  <c r="J20" i="18"/>
  <c r="J16" i="18"/>
  <c r="J15" i="18"/>
  <c r="J14" i="18"/>
  <c r="J13" i="18"/>
  <c r="J12" i="18"/>
  <c r="J11" i="18"/>
  <c r="J10" i="18"/>
  <c r="J9" i="18"/>
  <c r="J8" i="18"/>
  <c r="J7" i="18"/>
  <c r="J6" i="18"/>
  <c r="J5" i="18"/>
  <c r="E35" i="17" l="1"/>
  <c r="G34" i="17" s="1"/>
  <c r="J32" i="17"/>
  <c r="H32" i="17"/>
  <c r="F32" i="17"/>
  <c r="J31" i="17"/>
  <c r="H31" i="17"/>
  <c r="F31" i="17"/>
  <c r="J30" i="17"/>
  <c r="J29" i="17" s="1"/>
  <c r="H30" i="17"/>
  <c r="F30" i="17"/>
  <c r="G29" i="17"/>
  <c r="J26" i="17"/>
  <c r="H26" i="17"/>
  <c r="F26" i="17"/>
  <c r="G25" i="17" s="1"/>
  <c r="J25" i="17"/>
  <c r="J23" i="17"/>
  <c r="H23" i="17"/>
  <c r="F23" i="17"/>
  <c r="G18" i="17" s="1"/>
  <c r="J22" i="17"/>
  <c r="H22" i="17"/>
  <c r="F22" i="17"/>
  <c r="J21" i="17"/>
  <c r="H21" i="17"/>
  <c r="F21" i="17"/>
  <c r="J20" i="17"/>
  <c r="J18" i="17" s="1"/>
  <c r="H20" i="17"/>
  <c r="F20" i="17"/>
  <c r="J16" i="17"/>
  <c r="J15" i="17" s="1"/>
  <c r="H16" i="17"/>
  <c r="F16" i="17"/>
  <c r="G15" i="17"/>
  <c r="J13" i="17"/>
  <c r="H13" i="17"/>
  <c r="F13" i="17"/>
  <c r="G11" i="17"/>
  <c r="G38" i="17" l="1"/>
  <c r="A31" i="18"/>
  <c r="A2" i="18" s="1"/>
  <c r="A3" i="18" s="1"/>
  <c r="A4" i="18" s="1"/>
  <c r="J35" i="17"/>
  <c r="J34" i="17" s="1"/>
  <c r="H346" i="16" l="1"/>
  <c r="H347" i="16" s="1"/>
  <c r="H345" i="16"/>
  <c r="D340" i="16"/>
  <c r="D328" i="16"/>
  <c r="D322" i="16"/>
  <c r="C309" i="16"/>
  <c r="F303" i="16"/>
  <c r="F302" i="16"/>
  <c r="F301" i="16"/>
  <c r="F300" i="16"/>
  <c r="F299" i="16"/>
  <c r="F298" i="16"/>
  <c r="F297" i="16"/>
  <c r="F296" i="16"/>
  <c r="F295" i="16"/>
  <c r="F294" i="16"/>
  <c r="F293" i="16"/>
  <c r="F292" i="16"/>
  <c r="D291" i="16"/>
  <c r="F291" i="16" s="1"/>
  <c r="F290" i="16"/>
  <c r="F289" i="16"/>
  <c r="D289" i="16"/>
  <c r="F288" i="16"/>
  <c r="D288" i="16"/>
  <c r="F287" i="16"/>
  <c r="F306" i="16" s="1"/>
  <c r="F281" i="16"/>
  <c r="F280" i="16"/>
  <c r="F279" i="16"/>
  <c r="F282" i="16" s="1"/>
  <c r="F275" i="16"/>
  <c r="F274" i="16"/>
  <c r="F273" i="16"/>
  <c r="F269" i="16"/>
  <c r="F267" i="16"/>
  <c r="F268" i="16" s="1"/>
  <c r="F262" i="16"/>
  <c r="F261" i="16"/>
  <c r="F260" i="16"/>
  <c r="F259" i="16"/>
  <c r="F263" i="16" s="1"/>
  <c r="F254" i="16"/>
  <c r="F253" i="16"/>
  <c r="F255" i="16" s="1"/>
  <c r="F248" i="16"/>
  <c r="F249" i="16" s="1"/>
  <c r="E243" i="16"/>
  <c r="E244" i="16" s="1"/>
  <c r="E242" i="16"/>
  <c r="E241" i="16"/>
  <c r="E240" i="16"/>
  <c r="E235" i="16"/>
  <c r="E234" i="16"/>
  <c r="E236" i="16" s="1"/>
  <c r="E237" i="16" s="1"/>
  <c r="E230" i="16"/>
  <c r="H223" i="16"/>
  <c r="H222" i="16"/>
  <c r="H221" i="16"/>
  <c r="H220" i="16"/>
  <c r="H219" i="16"/>
  <c r="H218" i="16"/>
  <c r="H217" i="16"/>
  <c r="D216" i="16"/>
  <c r="H216" i="16" s="1"/>
  <c r="H215" i="16"/>
  <c r="H214" i="16"/>
  <c r="H213" i="16"/>
  <c r="H212" i="16"/>
  <c r="H211" i="16"/>
  <c r="H210" i="16"/>
  <c r="D210" i="16"/>
  <c r="H209" i="16"/>
  <c r="H208" i="16"/>
  <c r="H225" i="16" s="1"/>
  <c r="C202" i="16"/>
  <c r="C201" i="16"/>
  <c r="C200" i="16"/>
  <c r="C199" i="16"/>
  <c r="C198" i="16"/>
  <c r="C197" i="16"/>
  <c r="C196" i="16"/>
  <c r="C195" i="16"/>
  <c r="D188" i="16"/>
  <c r="F188" i="16" s="1"/>
  <c r="D187" i="16"/>
  <c r="F187" i="16" s="1"/>
  <c r="F189" i="16" s="1"/>
  <c r="F175" i="16"/>
  <c r="F174" i="16"/>
  <c r="F173" i="16"/>
  <c r="F172" i="16"/>
  <c r="F171" i="16"/>
  <c r="F170" i="16"/>
  <c r="F169" i="16"/>
  <c r="F168" i="16"/>
  <c r="F167" i="16"/>
  <c r="F166" i="16"/>
  <c r="F165" i="16"/>
  <c r="F164" i="16"/>
  <c r="F181" i="16" s="1"/>
  <c r="F158" i="16"/>
  <c r="F157" i="16"/>
  <c r="F160" i="16" s="1"/>
  <c r="F156" i="16"/>
  <c r="D151" i="16"/>
  <c r="F151" i="16" s="1"/>
  <c r="F152" i="16" s="1"/>
  <c r="F150" i="16"/>
  <c r="F144" i="16"/>
  <c r="F143" i="16"/>
  <c r="F142" i="16"/>
  <c r="F141" i="16"/>
  <c r="F140" i="16"/>
  <c r="F139" i="16"/>
  <c r="F138" i="16"/>
  <c r="F137" i="16"/>
  <c r="F136" i="16"/>
  <c r="F135" i="16"/>
  <c r="F145" i="16" s="1"/>
  <c r="F128" i="16"/>
  <c r="D128" i="16"/>
  <c r="F127" i="16"/>
  <c r="D127" i="16"/>
  <c r="F126" i="16"/>
  <c r="D126" i="16"/>
  <c r="F125" i="16"/>
  <c r="F129" i="16" s="1"/>
  <c r="D125" i="16"/>
  <c r="F117" i="16"/>
  <c r="F116" i="16"/>
  <c r="F118" i="16" s="1"/>
  <c r="F115" i="16"/>
  <c r="F109" i="16"/>
  <c r="F108" i="16"/>
  <c r="F107" i="16"/>
  <c r="F106" i="16"/>
  <c r="F105" i="16"/>
  <c r="F104" i="16"/>
  <c r="F110" i="16" s="1"/>
  <c r="F93" i="16"/>
  <c r="F92" i="16"/>
  <c r="F91" i="16"/>
  <c r="F90" i="16"/>
  <c r="F89" i="16"/>
  <c r="F88" i="16"/>
  <c r="F87" i="16"/>
  <c r="F86" i="16"/>
  <c r="F85" i="16"/>
  <c r="F84" i="16"/>
  <c r="F83" i="16"/>
  <c r="F82" i="16"/>
  <c r="F81" i="16"/>
  <c r="F80" i="16"/>
  <c r="F79" i="16"/>
  <c r="F94" i="16" s="1"/>
  <c r="F72" i="16"/>
  <c r="F71" i="16"/>
  <c r="F70" i="16"/>
  <c r="F69" i="16"/>
  <c r="F68" i="16"/>
  <c r="F67" i="16"/>
  <c r="F66" i="16"/>
  <c r="F65" i="16"/>
  <c r="F64" i="16"/>
  <c r="F63" i="16"/>
  <c r="F62" i="16"/>
  <c r="F73" i="16" s="1"/>
  <c r="H55" i="16"/>
  <c r="H53" i="16"/>
  <c r="H49" i="16"/>
  <c r="H48" i="16"/>
  <c r="H47" i="16"/>
  <c r="H46" i="16"/>
  <c r="H50" i="16" s="1"/>
  <c r="H44" i="16"/>
  <c r="H43" i="16"/>
  <c r="H42" i="16"/>
  <c r="H40" i="16"/>
  <c r="H39" i="16"/>
  <c r="D39" i="16"/>
  <c r="H38" i="16"/>
  <c r="H37" i="16"/>
  <c r="H35" i="16"/>
  <c r="D34" i="16"/>
  <c r="H34" i="16" s="1"/>
  <c r="H33" i="16"/>
  <c r="H32" i="16"/>
  <c r="H26" i="16"/>
  <c r="H25" i="16"/>
  <c r="H27" i="16" s="1"/>
  <c r="H22" i="16"/>
  <c r="H21" i="16"/>
  <c r="H20" i="16"/>
  <c r="H15" i="16"/>
  <c r="H16" i="16" s="1"/>
  <c r="H10" i="16"/>
  <c r="H9" i="16"/>
  <c r="H8" i="16"/>
  <c r="H7" i="16"/>
  <c r="H6" i="16"/>
  <c r="E6" i="16"/>
  <c r="H5" i="16"/>
  <c r="H11" i="16" s="1"/>
  <c r="E5" i="16"/>
  <c r="E18" i="18" l="1"/>
  <c r="J18" i="18" s="1"/>
  <c r="E28" i="18"/>
  <c r="J28" i="18" s="1"/>
  <c r="E19" i="18"/>
  <c r="J19" i="18" s="1"/>
  <c r="E27" i="18" l="1"/>
  <c r="J27" i="18" s="1"/>
  <c r="C30" i="18" l="1"/>
  <c r="J30" i="18" s="1"/>
  <c r="H30" i="18" l="1"/>
  <c r="C29" i="18" l="1"/>
  <c r="J29" i="18" l="1"/>
  <c r="H29" i="18"/>
  <c r="C32" i="18" l="1"/>
  <c r="J32" i="18" s="1"/>
  <c r="A18" i="18"/>
  <c r="A19" i="18" s="1"/>
  <c r="B34" i="18" l="1"/>
  <c r="A28" i="18" s="1"/>
  <c r="A27" i="18" l="1"/>
  <c r="A20" i="18" s="1"/>
  <c r="A5" i="18" s="1"/>
  <c r="A6" i="18" s="1"/>
  <c r="A7" i="18" s="1"/>
  <c r="A8" i="18" s="1"/>
  <c r="A21" i="18" s="1"/>
  <c r="A22" i="18" s="1"/>
  <c r="A9" i="18" s="1"/>
  <c r="A10" i="18" s="1"/>
  <c r="A11" i="18" s="1"/>
  <c r="A12" i="18" s="1"/>
  <c r="A13" i="18" s="1"/>
  <c r="A14" i="18" s="1"/>
  <c r="A15" i="18" s="1"/>
  <c r="A16" i="18" s="1"/>
  <c r="A23" i="18" s="1"/>
  <c r="A24" i="18" s="1"/>
  <c r="A25" i="18" s="1"/>
  <c r="A26" i="18" s="1"/>
  <c r="F75" i="13" l="1"/>
  <c r="F74" i="13"/>
  <c r="F73" i="13"/>
  <c r="F76" i="13" s="1"/>
  <c r="A71" i="13"/>
  <c r="F62" i="13"/>
  <c r="F61" i="13"/>
  <c r="E63" i="13" s="1"/>
  <c r="F63" i="13" s="1"/>
  <c r="A60" i="13"/>
  <c r="F54" i="13"/>
  <c r="F53" i="13"/>
  <c r="F52" i="13"/>
  <c r="F51" i="13"/>
  <c r="F50" i="13"/>
  <c r="F49" i="13"/>
  <c r="F48" i="13"/>
  <c r="F47" i="13"/>
  <c r="F46" i="13"/>
  <c r="F45" i="13"/>
  <c r="F44" i="13"/>
  <c r="F43" i="13"/>
  <c r="C42" i="13"/>
  <c r="F42" i="13" s="1"/>
  <c r="A40" i="13"/>
  <c r="F36" i="13"/>
  <c r="F35" i="13"/>
  <c r="F34" i="13"/>
  <c r="F33" i="13"/>
  <c r="F32" i="13"/>
  <c r="F31" i="13"/>
  <c r="F30" i="13"/>
  <c r="A28" i="13"/>
  <c r="F23" i="13"/>
  <c r="F22" i="13"/>
  <c r="F21" i="13"/>
  <c r="F20" i="13"/>
  <c r="F19" i="13"/>
  <c r="F24" i="13" s="1"/>
  <c r="F15" i="13"/>
  <c r="F14" i="13"/>
  <c r="F13" i="13"/>
  <c r="F12" i="13"/>
  <c r="F11" i="13"/>
  <c r="F16" i="13" s="1"/>
  <c r="A10" i="13"/>
  <c r="A18" i="13" s="1"/>
  <c r="F6" i="13"/>
  <c r="F5" i="13"/>
  <c r="F4" i="13"/>
  <c r="F3" i="13"/>
  <c r="F7" i="13" s="1"/>
  <c r="E29" i="13" s="1"/>
  <c r="F29" i="13" s="1"/>
  <c r="F37" i="13" s="1"/>
  <c r="F55" i="13" l="1"/>
  <c r="F64" i="13"/>
  <c r="E417" i="2" l="1"/>
  <c r="H28" i="6"/>
  <c r="I7" i="2"/>
  <c r="A991" i="2"/>
  <c r="A992" i="2"/>
  <c r="A996" i="2"/>
  <c r="A999" i="2"/>
  <c r="A1000" i="2"/>
  <c r="A995" i="2"/>
  <c r="A956" i="2"/>
  <c r="A952" i="2"/>
  <c r="A967" i="2"/>
  <c r="A960" i="2"/>
  <c r="A944" i="2"/>
  <c r="A929" i="2"/>
  <c r="A965" i="2"/>
  <c r="A958" i="2"/>
  <c r="A950" i="2"/>
  <c r="A942" i="2"/>
  <c r="A935" i="2"/>
  <c r="A927" i="2"/>
  <c r="A920" i="2"/>
  <c r="A1010" i="2"/>
  <c r="A1005" i="2"/>
  <c r="A987" i="2"/>
  <c r="A977" i="2"/>
  <c r="A982" i="2"/>
  <c r="A972" i="2"/>
  <c r="A957" i="2"/>
  <c r="A949" i="2"/>
  <c r="A941" i="2"/>
  <c r="A934" i="2"/>
  <c r="A926" i="2"/>
  <c r="A966" i="2"/>
  <c r="E966" i="2"/>
  <c r="A928" i="2"/>
  <c r="E928" i="2"/>
  <c r="A921" i="2"/>
  <c r="E921" i="2"/>
  <c r="A936" i="2"/>
  <c r="E936" i="2"/>
  <c r="A943" i="2"/>
  <c r="E943" i="2"/>
  <c r="A951" i="2"/>
  <c r="E951" i="2"/>
  <c r="A959" i="2"/>
  <c r="E959" i="2"/>
  <c r="A1011" i="2"/>
  <c r="E1011" i="2"/>
  <c r="A1006" i="2"/>
  <c r="E1006" i="2"/>
  <c r="A1001" i="2"/>
  <c r="E1001" i="2"/>
  <c r="A988" i="2"/>
  <c r="E988" i="2"/>
  <c r="A983" i="2"/>
  <c r="E983" i="2"/>
  <c r="A978" i="2"/>
  <c r="E978" i="2"/>
  <c r="A973" i="2"/>
  <c r="E973" i="2"/>
  <c r="A968" i="2"/>
  <c r="E968" i="2"/>
  <c r="A961" i="2"/>
  <c r="E961" i="2"/>
  <c r="A953" i="2"/>
  <c r="E953" i="2"/>
  <c r="A945" i="2"/>
  <c r="E945" i="2"/>
  <c r="A937" i="2"/>
  <c r="E937" i="2"/>
  <c r="A930" i="2"/>
  <c r="E930" i="2"/>
  <c r="A922" i="2"/>
  <c r="E922" i="2"/>
  <c r="A915" i="2"/>
  <c r="E915" i="2"/>
  <c r="A911" i="2"/>
  <c r="E911" i="2"/>
  <c r="A919" i="2"/>
  <c r="A910" i="2"/>
  <c r="A643" i="2"/>
  <c r="A1004" i="2"/>
  <c r="A1009" i="2"/>
  <c r="A981" i="2"/>
  <c r="A986" i="2"/>
  <c r="A976" i="2"/>
  <c r="A971" i="2"/>
  <c r="A964" i="2"/>
  <c r="A948" i="2"/>
  <c r="A940" i="2"/>
  <c r="A933" i="2"/>
  <c r="A925" i="2"/>
  <c r="A918" i="2"/>
  <c r="A914" i="2"/>
  <c r="A909" i="2"/>
  <c r="E1010" i="2"/>
  <c r="E1000" i="2"/>
  <c r="E995" i="2"/>
  <c r="E992" i="2"/>
  <c r="E996" i="2"/>
  <c r="E999" i="2"/>
  <c r="E991" i="2"/>
  <c r="E1005" i="2"/>
  <c r="E941" i="2"/>
  <c r="E982" i="2"/>
  <c r="E935" i="2"/>
  <c r="E927" i="2"/>
  <c r="E920" i="2"/>
  <c r="E950" i="2"/>
  <c r="E958" i="2"/>
  <c r="E965" i="2"/>
  <c r="E942" i="2"/>
  <c r="E910" i="2"/>
  <c r="E949" i="2"/>
  <c r="E977" i="2"/>
  <c r="E952" i="2"/>
  <c r="E919" i="2"/>
  <c r="E926" i="2"/>
  <c r="E957" i="2"/>
  <c r="E987" i="2"/>
  <c r="E967" i="2"/>
  <c r="E929" i="2"/>
  <c r="E960" i="2"/>
  <c r="E944" i="2"/>
  <c r="E934" i="2"/>
  <c r="E972" i="2"/>
  <c r="A778" i="2"/>
  <c r="E778" i="2"/>
  <c r="A773" i="2"/>
  <c r="E773" i="2"/>
  <c r="A768" i="2"/>
  <c r="E768" i="2"/>
  <c r="A777" i="2"/>
  <c r="A767" i="2"/>
  <c r="A772" i="2"/>
  <c r="A763" i="2"/>
  <c r="E763" i="2"/>
  <c r="A762" i="2"/>
  <c r="E762" i="2"/>
  <c r="A761" i="2"/>
  <c r="E761" i="2"/>
  <c r="A760" i="2"/>
  <c r="E760" i="2"/>
  <c r="A752" i="2"/>
  <c r="E752" i="2"/>
  <c r="A751" i="2"/>
  <c r="E751" i="2"/>
  <c r="A750" i="2"/>
  <c r="E750" i="2"/>
  <c r="A749" i="2"/>
  <c r="E749" i="2"/>
  <c r="A741" i="2"/>
  <c r="E741" i="2"/>
  <c r="A740" i="2"/>
  <c r="E740" i="2"/>
  <c r="A739" i="2"/>
  <c r="E739" i="2"/>
  <c r="A738" i="2"/>
  <c r="E738" i="2"/>
  <c r="A730" i="2"/>
  <c r="E730" i="2"/>
  <c r="A729" i="2"/>
  <c r="E729" i="2"/>
  <c r="A728" i="2"/>
  <c r="E728" i="2"/>
  <c r="A727" i="2"/>
  <c r="E727" i="2"/>
  <c r="A719" i="2"/>
  <c r="E719" i="2"/>
  <c r="A718" i="2"/>
  <c r="E718" i="2"/>
  <c r="A717" i="2"/>
  <c r="E717" i="2"/>
  <c r="A716" i="2"/>
  <c r="E716" i="2"/>
  <c r="A704" i="2"/>
  <c r="A708" i="2"/>
  <c r="E708" i="2"/>
  <c r="A707" i="2"/>
  <c r="E707" i="2"/>
  <c r="A706" i="2"/>
  <c r="E706" i="2"/>
  <c r="A705" i="2"/>
  <c r="E705" i="2"/>
  <c r="A695" i="2"/>
  <c r="E695" i="2"/>
  <c r="A694" i="2"/>
  <c r="E694" i="2"/>
  <c r="A693" i="2"/>
  <c r="E693" i="2"/>
  <c r="A692" i="2"/>
  <c r="E692" i="2"/>
  <c r="A684" i="2"/>
  <c r="E684" i="2"/>
  <c r="A683" i="2"/>
  <c r="E683" i="2"/>
  <c r="A682" i="2"/>
  <c r="E682" i="2"/>
  <c r="A681" i="2"/>
  <c r="E681" i="2"/>
  <c r="A673" i="2"/>
  <c r="E673" i="2"/>
  <c r="A672" i="2"/>
  <c r="E672" i="2"/>
  <c r="A671" i="2"/>
  <c r="E671" i="2"/>
  <c r="A670" i="2"/>
  <c r="E670" i="2"/>
  <c r="A662" i="2"/>
  <c r="E662" i="2"/>
  <c r="A651" i="2"/>
  <c r="E651" i="2"/>
  <c r="A640" i="2"/>
  <c r="E640" i="2"/>
  <c r="A661" i="2"/>
  <c r="E661" i="2"/>
  <c r="A660" i="2"/>
  <c r="E660" i="2"/>
  <c r="A659" i="2"/>
  <c r="E659" i="2"/>
  <c r="A654" i="2"/>
  <c r="A650" i="2"/>
  <c r="E650" i="2"/>
  <c r="A649" i="2"/>
  <c r="E649" i="2"/>
  <c r="A648" i="2"/>
  <c r="E648" i="2"/>
  <c r="A632" i="2"/>
  <c r="A639" i="2"/>
  <c r="E639" i="2"/>
  <c r="A638" i="2"/>
  <c r="E638" i="2"/>
  <c r="A637" i="2"/>
  <c r="E637" i="2"/>
  <c r="A636" i="2"/>
  <c r="A635" i="2"/>
  <c r="A634" i="2"/>
  <c r="A633" i="2"/>
  <c r="A629" i="2"/>
  <c r="E629" i="2"/>
  <c r="A628" i="2"/>
  <c r="E628" i="2"/>
  <c r="A627" i="2"/>
  <c r="E627" i="2"/>
  <c r="A626" i="2"/>
  <c r="E626" i="2"/>
  <c r="A621" i="2"/>
  <c r="A622" i="2"/>
  <c r="A623" i="2"/>
  <c r="A624" i="2"/>
  <c r="A759" i="2"/>
  <c r="A748" i="2"/>
  <c r="A737" i="2"/>
  <c r="A726" i="2"/>
  <c r="A715" i="2"/>
  <c r="A703" i="2"/>
  <c r="A691" i="2"/>
  <c r="A680" i="2"/>
  <c r="A669" i="2"/>
  <c r="A658" i="2"/>
  <c r="A647" i="2"/>
  <c r="A625" i="2"/>
  <c r="A757" i="2"/>
  <c r="A746" i="2"/>
  <c r="A735" i="2"/>
  <c r="A724" i="2"/>
  <c r="A713" i="2"/>
  <c r="A700" i="2"/>
  <c r="A689" i="2"/>
  <c r="A678" i="2"/>
  <c r="A667" i="2"/>
  <c r="A656" i="2"/>
  <c r="A645" i="2"/>
  <c r="A646" i="2"/>
  <c r="A657" i="2"/>
  <c r="A668" i="2"/>
  <c r="A679" i="2"/>
  <c r="A690" i="2"/>
  <c r="A702" i="2"/>
  <c r="A701" i="2"/>
  <c r="A714" i="2"/>
  <c r="A725" i="2"/>
  <c r="A736" i="2"/>
  <c r="A747" i="2"/>
  <c r="A758" i="2"/>
  <c r="A766" i="2"/>
  <c r="A771" i="2"/>
  <c r="A776" i="2"/>
  <c r="A756" i="2"/>
  <c r="A745" i="2"/>
  <c r="A734" i="2"/>
  <c r="A723" i="2"/>
  <c r="A712" i="2"/>
  <c r="A699" i="2"/>
  <c r="A688" i="2"/>
  <c r="A677" i="2"/>
  <c r="A666" i="2"/>
  <c r="A655" i="2"/>
  <c r="A644" i="2"/>
  <c r="A755" i="2"/>
  <c r="A698" i="2"/>
  <c r="A665" i="2"/>
  <c r="A577" i="2"/>
  <c r="A576" i="2"/>
  <c r="A572" i="2"/>
  <c r="A568" i="2"/>
  <c r="A564" i="2"/>
  <c r="A560" i="2"/>
  <c r="A556" i="2"/>
  <c r="A552" i="2"/>
  <c r="A548" i="2"/>
  <c r="A544" i="2"/>
  <c r="A540" i="2"/>
  <c r="A536" i="2"/>
  <c r="A532" i="2"/>
  <c r="A528" i="2"/>
  <c r="A524" i="2"/>
  <c r="A520" i="2"/>
  <c r="A516" i="2"/>
  <c r="A512" i="2"/>
  <c r="A508" i="2"/>
  <c r="A504" i="2"/>
  <c r="E635" i="2"/>
  <c r="E636" i="2"/>
  <c r="E632" i="2"/>
  <c r="E621" i="2"/>
  <c r="F5849" i="2"/>
  <c r="F5848" i="2"/>
  <c r="F5854" i="2"/>
  <c r="F5853" i="2"/>
  <c r="F5859" i="2"/>
  <c r="F5858" i="2"/>
  <c r="F5864" i="2"/>
  <c r="F5863" i="2"/>
  <c r="F5869" i="2"/>
  <c r="F5868" i="2"/>
  <c r="F5874" i="2"/>
  <c r="F5873" i="2"/>
  <c r="F5878" i="2"/>
  <c r="F5879" i="2"/>
  <c r="F5843" i="2"/>
  <c r="F5829" i="2"/>
  <c r="F5826" i="2"/>
  <c r="F5825" i="2"/>
  <c r="F5824" i="2"/>
  <c r="F5823" i="2"/>
  <c r="F5822" i="2"/>
  <c r="F5821" i="2"/>
  <c r="F5832" i="2"/>
  <c r="F5831" i="2"/>
  <c r="F5830" i="2"/>
  <c r="F5838" i="2"/>
  <c r="F5837" i="2"/>
  <c r="F5836" i="2"/>
  <c r="F5835" i="2"/>
  <c r="F5842" i="2"/>
  <c r="F5841" i="2"/>
  <c r="F5603" i="2"/>
  <c r="F5602" i="2"/>
  <c r="F5601" i="2"/>
  <c r="F5600" i="2"/>
  <c r="F5599" i="2"/>
  <c r="F5598" i="2"/>
  <c r="F5597" i="2"/>
  <c r="F5596" i="2"/>
  <c r="F5595" i="2"/>
  <c r="F5594" i="2"/>
  <c r="F5593" i="2"/>
  <c r="F5592" i="2"/>
  <c r="F5591" i="2"/>
  <c r="F5590" i="2"/>
  <c r="F5589" i="2"/>
  <c r="F5588" i="2"/>
  <c r="F5587" i="2"/>
  <c r="F5586" i="2"/>
  <c r="F5585" i="2"/>
  <c r="F5627" i="2"/>
  <c r="F5626" i="2"/>
  <c r="F5625" i="2"/>
  <c r="F5624" i="2"/>
  <c r="F5623" i="2"/>
  <c r="F5622" i="2"/>
  <c r="F5621" i="2"/>
  <c r="F5620" i="2"/>
  <c r="F5619" i="2"/>
  <c r="F5618" i="2"/>
  <c r="F5617" i="2"/>
  <c r="F5616" i="2"/>
  <c r="F5615" i="2"/>
  <c r="F5614" i="2"/>
  <c r="F5613" i="2"/>
  <c r="F5612" i="2"/>
  <c r="F5611" i="2"/>
  <c r="F5610" i="2"/>
  <c r="F5609" i="2"/>
  <c r="F5651" i="2"/>
  <c r="F5650" i="2"/>
  <c r="F5649" i="2"/>
  <c r="F5648" i="2"/>
  <c r="F5647" i="2"/>
  <c r="F5646" i="2"/>
  <c r="F5645" i="2"/>
  <c r="F5644" i="2"/>
  <c r="F5643" i="2"/>
  <c r="F5642" i="2"/>
  <c r="F5641" i="2"/>
  <c r="F5640" i="2"/>
  <c r="F5639" i="2"/>
  <c r="F5638" i="2"/>
  <c r="F5637" i="2"/>
  <c r="F5636" i="2"/>
  <c r="F5635" i="2"/>
  <c r="F5634" i="2"/>
  <c r="F5633" i="2"/>
  <c r="F5675" i="2"/>
  <c r="F5674" i="2"/>
  <c r="F5673" i="2"/>
  <c r="F5672" i="2"/>
  <c r="F5671" i="2"/>
  <c r="F5670" i="2"/>
  <c r="F5669" i="2"/>
  <c r="F5668" i="2"/>
  <c r="F5667" i="2"/>
  <c r="F5666" i="2"/>
  <c r="F5665" i="2"/>
  <c r="F5664" i="2"/>
  <c r="F5663" i="2"/>
  <c r="F5662" i="2"/>
  <c r="F5661" i="2"/>
  <c r="F5660" i="2"/>
  <c r="F5659" i="2"/>
  <c r="F5658" i="2"/>
  <c r="F5657" i="2"/>
  <c r="F5702" i="2"/>
  <c r="F5701" i="2"/>
  <c r="F5700" i="2"/>
  <c r="F5699" i="2"/>
  <c r="F5698" i="2"/>
  <c r="F5697" i="2"/>
  <c r="F5696" i="2"/>
  <c r="F5695" i="2"/>
  <c r="F5694" i="2"/>
  <c r="F5693" i="2"/>
  <c r="F5692" i="2"/>
  <c r="F5691" i="2"/>
  <c r="F5690" i="2"/>
  <c r="F5689" i="2"/>
  <c r="F5688" i="2"/>
  <c r="F5687" i="2"/>
  <c r="F5686" i="2"/>
  <c r="F5685" i="2"/>
  <c r="F5684" i="2"/>
  <c r="F5683" i="2"/>
  <c r="F5682" i="2"/>
  <c r="F5681" i="2"/>
  <c r="F5729" i="2"/>
  <c r="F5728" i="2"/>
  <c r="F5727" i="2"/>
  <c r="F5726" i="2"/>
  <c r="F5725" i="2"/>
  <c r="F5724" i="2"/>
  <c r="F5723" i="2"/>
  <c r="F5722" i="2"/>
  <c r="F5721" i="2"/>
  <c r="F5720" i="2"/>
  <c r="F5719" i="2"/>
  <c r="F5718" i="2"/>
  <c r="F5717" i="2"/>
  <c r="F5716" i="2"/>
  <c r="F5715" i="2"/>
  <c r="F5714" i="2"/>
  <c r="F5713" i="2"/>
  <c r="F5712" i="2"/>
  <c r="F5711" i="2"/>
  <c r="F5710" i="2"/>
  <c r="F5709" i="2"/>
  <c r="F5708" i="2"/>
  <c r="F5756" i="2"/>
  <c r="F5755" i="2"/>
  <c r="F5754" i="2"/>
  <c r="F5753" i="2"/>
  <c r="F5752" i="2"/>
  <c r="F5751" i="2"/>
  <c r="F5750" i="2"/>
  <c r="F5749" i="2"/>
  <c r="F5748" i="2"/>
  <c r="F5747" i="2"/>
  <c r="F5746" i="2"/>
  <c r="F5745" i="2"/>
  <c r="F5744" i="2"/>
  <c r="F5743" i="2"/>
  <c r="F5742" i="2"/>
  <c r="F5741" i="2"/>
  <c r="F5740" i="2"/>
  <c r="F5739" i="2"/>
  <c r="F5738" i="2"/>
  <c r="F5737" i="2"/>
  <c r="F5736" i="2"/>
  <c r="F5735" i="2"/>
  <c r="F5783" i="2"/>
  <c r="F5782" i="2"/>
  <c r="F5781" i="2"/>
  <c r="F5780" i="2"/>
  <c r="F5779" i="2"/>
  <c r="F5778" i="2"/>
  <c r="F5777" i="2"/>
  <c r="F5776" i="2"/>
  <c r="F5775" i="2"/>
  <c r="F5774" i="2"/>
  <c r="F5773" i="2"/>
  <c r="F5772" i="2"/>
  <c r="F5771" i="2"/>
  <c r="F5770" i="2"/>
  <c r="F5769" i="2"/>
  <c r="F5768" i="2"/>
  <c r="F5767" i="2"/>
  <c r="F5766" i="2"/>
  <c r="F5765" i="2"/>
  <c r="F5764" i="2"/>
  <c r="F5763" i="2"/>
  <c r="F5762" i="2"/>
  <c r="F5793" i="2"/>
  <c r="F5792" i="2"/>
  <c r="F5791" i="2"/>
  <c r="F5790" i="2"/>
  <c r="F5789" i="2"/>
  <c r="F5788" i="2"/>
  <c r="F5787" i="2"/>
  <c r="F5786" i="2"/>
  <c r="F5805" i="2"/>
  <c r="F5804" i="2"/>
  <c r="F5803" i="2"/>
  <c r="F5802" i="2"/>
  <c r="F5801" i="2"/>
  <c r="F5800" i="2"/>
  <c r="F5799" i="2"/>
  <c r="F5798" i="2"/>
  <c r="F5797" i="2"/>
  <c r="F5796" i="2"/>
  <c r="F5815" i="2"/>
  <c r="F5814" i="2"/>
  <c r="F5813" i="2"/>
  <c r="F5812" i="2"/>
  <c r="F5811" i="2"/>
  <c r="F5810" i="2"/>
  <c r="F5809" i="2"/>
  <c r="F5808" i="2"/>
  <c r="F5816" i="2"/>
  <c r="F5476" i="2"/>
  <c r="F5475" i="2"/>
  <c r="F5474" i="2"/>
  <c r="F5473" i="2"/>
  <c r="F5472" i="2"/>
  <c r="F5471" i="2"/>
  <c r="F5484" i="2"/>
  <c r="F5483" i="2"/>
  <c r="F5482" i="2"/>
  <c r="F5481" i="2"/>
  <c r="F5480" i="2"/>
  <c r="F5479" i="2"/>
  <c r="F5492" i="2"/>
  <c r="F5491" i="2"/>
  <c r="F5490" i="2"/>
  <c r="F5489" i="2"/>
  <c r="F5488" i="2"/>
  <c r="F5487" i="2"/>
  <c r="F5500" i="2"/>
  <c r="F5499" i="2"/>
  <c r="F5498" i="2"/>
  <c r="F5497" i="2"/>
  <c r="F5496" i="2"/>
  <c r="F5495" i="2"/>
  <c r="F5508" i="2"/>
  <c r="F5507" i="2"/>
  <c r="F5506" i="2"/>
  <c r="F5505" i="2"/>
  <c r="F5504" i="2"/>
  <c r="F5503" i="2"/>
  <c r="F5516" i="2"/>
  <c r="F5515" i="2"/>
  <c r="F5514" i="2"/>
  <c r="F5513" i="2"/>
  <c r="F5512" i="2"/>
  <c r="F5511" i="2"/>
  <c r="F5524" i="2"/>
  <c r="F5523" i="2"/>
  <c r="F5522" i="2"/>
  <c r="F5521" i="2"/>
  <c r="F5520" i="2"/>
  <c r="F5519" i="2"/>
  <c r="F5532" i="2"/>
  <c r="F5531" i="2"/>
  <c r="F5530" i="2"/>
  <c r="F5529" i="2"/>
  <c r="F5528" i="2"/>
  <c r="F5527" i="2"/>
  <c r="F5540" i="2"/>
  <c r="F5539" i="2"/>
  <c r="F5538" i="2"/>
  <c r="F5537" i="2"/>
  <c r="F5536" i="2"/>
  <c r="F5535" i="2"/>
  <c r="F5548" i="2"/>
  <c r="F5547" i="2"/>
  <c r="F5546" i="2"/>
  <c r="F5545" i="2"/>
  <c r="F5544" i="2"/>
  <c r="F5543" i="2"/>
  <c r="F5556" i="2"/>
  <c r="F5555" i="2"/>
  <c r="F5554" i="2"/>
  <c r="F5553" i="2"/>
  <c r="F5552" i="2"/>
  <c r="F5551" i="2"/>
  <c r="F5564" i="2"/>
  <c r="F5563" i="2"/>
  <c r="F5562" i="2"/>
  <c r="F5561" i="2"/>
  <c r="F5560" i="2"/>
  <c r="F5559" i="2"/>
  <c r="F5570" i="2"/>
  <c r="F5569" i="2"/>
  <c r="F5568" i="2"/>
  <c r="F5567" i="2"/>
  <c r="F5576" i="2"/>
  <c r="F5575" i="2"/>
  <c r="F5574" i="2"/>
  <c r="F5573" i="2"/>
  <c r="F5577" i="2"/>
  <c r="F5419" i="2"/>
  <c r="F5418" i="2"/>
  <c r="F5417" i="2"/>
  <c r="F5416" i="2"/>
  <c r="F5415" i="2"/>
  <c r="F5414" i="2"/>
  <c r="F5413" i="2"/>
  <c r="F5428" i="2"/>
  <c r="F5427" i="2"/>
  <c r="F5426" i="2"/>
  <c r="F5425" i="2"/>
  <c r="F5424" i="2"/>
  <c r="F5423" i="2"/>
  <c r="F5422" i="2"/>
  <c r="F5437" i="2"/>
  <c r="F5436" i="2"/>
  <c r="F5435" i="2"/>
  <c r="F5434" i="2"/>
  <c r="F5433" i="2"/>
  <c r="F5432" i="2"/>
  <c r="F5431" i="2"/>
  <c r="F5446" i="2"/>
  <c r="F5445" i="2"/>
  <c r="F5444" i="2"/>
  <c r="F5443" i="2"/>
  <c r="F5442" i="2"/>
  <c r="F5441" i="2"/>
  <c r="F5440" i="2"/>
  <c r="F5454" i="2"/>
  <c r="F5453" i="2"/>
  <c r="F5452" i="2"/>
  <c r="F5451" i="2"/>
  <c r="F5450" i="2"/>
  <c r="F5449" i="2"/>
  <c r="F5465" i="2"/>
  <c r="F5464" i="2"/>
  <c r="F5463" i="2"/>
  <c r="F5462" i="2"/>
  <c r="F5461" i="2"/>
  <c r="F5460" i="2"/>
  <c r="F5459" i="2"/>
  <c r="F5458" i="2"/>
  <c r="F5457" i="2"/>
  <c r="F5466" i="2"/>
  <c r="F5026" i="2"/>
  <c r="F5025" i="2"/>
  <c r="F5024" i="2"/>
  <c r="F5023" i="2"/>
  <c r="F5022" i="2"/>
  <c r="F5021" i="2"/>
  <c r="F5035" i="2"/>
  <c r="F5034" i="2"/>
  <c r="F5033" i="2"/>
  <c r="F5032" i="2"/>
  <c r="F5031" i="2"/>
  <c r="F5030" i="2"/>
  <c r="F5029" i="2"/>
  <c r="F5044" i="2"/>
  <c r="F5043" i="2"/>
  <c r="F5042" i="2"/>
  <c r="F5041" i="2"/>
  <c r="F5040" i="2"/>
  <c r="F5039" i="2"/>
  <c r="F5038" i="2"/>
  <c r="F5053" i="2"/>
  <c r="F5052" i="2"/>
  <c r="F5051" i="2"/>
  <c r="F5050" i="2"/>
  <c r="F5049" i="2"/>
  <c r="F5048" i="2"/>
  <c r="F5047" i="2"/>
  <c r="F5062" i="2"/>
  <c r="F5061" i="2"/>
  <c r="F5060" i="2"/>
  <c r="F5059" i="2"/>
  <c r="F5058" i="2"/>
  <c r="F5057" i="2"/>
  <c r="F5056" i="2"/>
  <c r="F5071" i="2"/>
  <c r="F5070" i="2"/>
  <c r="F5069" i="2"/>
  <c r="F5068" i="2"/>
  <c r="F5067" i="2"/>
  <c r="F5066" i="2"/>
  <c r="F5065" i="2"/>
  <c r="F5080" i="2"/>
  <c r="F5079" i="2"/>
  <c r="F5078" i="2"/>
  <c r="F5077" i="2"/>
  <c r="F5076" i="2"/>
  <c r="F5075" i="2"/>
  <c r="F5074" i="2"/>
  <c r="F5090" i="2"/>
  <c r="F5089" i="2"/>
  <c r="F5088" i="2"/>
  <c r="F5087" i="2"/>
  <c r="F5086" i="2"/>
  <c r="F5085" i="2"/>
  <c r="F5084" i="2"/>
  <c r="F5083" i="2"/>
  <c r="F5100" i="2"/>
  <c r="F5099" i="2"/>
  <c r="F5098" i="2"/>
  <c r="F5097" i="2"/>
  <c r="F5096" i="2"/>
  <c r="F5095" i="2"/>
  <c r="F5094" i="2"/>
  <c r="F5093" i="2"/>
  <c r="F5109" i="2"/>
  <c r="F5108" i="2"/>
  <c r="F5107" i="2"/>
  <c r="F5106" i="2"/>
  <c r="F5105" i="2"/>
  <c r="F5104" i="2"/>
  <c r="F5103" i="2"/>
  <c r="F5118" i="2"/>
  <c r="F5117" i="2"/>
  <c r="F5116" i="2"/>
  <c r="F5115" i="2"/>
  <c r="F5114" i="2"/>
  <c r="F5113" i="2"/>
  <c r="F5112" i="2"/>
  <c r="F5127" i="2"/>
  <c r="F5126" i="2"/>
  <c r="F5125" i="2"/>
  <c r="F5124" i="2"/>
  <c r="F5123" i="2"/>
  <c r="F5122" i="2"/>
  <c r="F5121" i="2"/>
  <c r="F5136" i="2"/>
  <c r="F5135" i="2"/>
  <c r="F5134" i="2"/>
  <c r="F5133" i="2"/>
  <c r="F5132" i="2"/>
  <c r="F5131" i="2"/>
  <c r="F5130" i="2"/>
  <c r="F5145" i="2"/>
  <c r="F5144" i="2"/>
  <c r="F5143" i="2"/>
  <c r="F5142" i="2"/>
  <c r="F5141" i="2"/>
  <c r="F5140" i="2"/>
  <c r="F5139" i="2"/>
  <c r="F5154" i="2"/>
  <c r="F5153" i="2"/>
  <c r="F5152" i="2"/>
  <c r="F5151" i="2"/>
  <c r="F5150" i="2"/>
  <c r="F5149" i="2"/>
  <c r="F5148" i="2"/>
  <c r="F5163" i="2"/>
  <c r="F5162" i="2"/>
  <c r="F5161" i="2"/>
  <c r="F5160" i="2"/>
  <c r="F5159" i="2"/>
  <c r="F5158" i="2"/>
  <c r="F5157" i="2"/>
  <c r="F5172" i="2"/>
  <c r="F5171" i="2"/>
  <c r="F5170" i="2"/>
  <c r="F5169" i="2"/>
  <c r="F5168" i="2"/>
  <c r="F5167" i="2"/>
  <c r="F5166" i="2"/>
  <c r="F5181" i="2"/>
  <c r="F5180" i="2"/>
  <c r="F5179" i="2"/>
  <c r="F5178" i="2"/>
  <c r="F5177" i="2"/>
  <c r="F5176" i="2"/>
  <c r="F5175" i="2"/>
  <c r="F5190" i="2"/>
  <c r="F5189" i="2"/>
  <c r="F5188" i="2"/>
  <c r="F5187" i="2"/>
  <c r="F5186" i="2"/>
  <c r="F5185" i="2"/>
  <c r="F5184" i="2"/>
  <c r="F5199" i="2"/>
  <c r="F5198" i="2"/>
  <c r="F5197" i="2"/>
  <c r="F5196" i="2"/>
  <c r="F5195" i="2"/>
  <c r="F5194" i="2"/>
  <c r="F5193" i="2"/>
  <c r="F5208" i="2"/>
  <c r="F5207" i="2"/>
  <c r="F5206" i="2"/>
  <c r="F5205" i="2"/>
  <c r="F5204" i="2"/>
  <c r="F5203" i="2"/>
  <c r="F5202" i="2"/>
  <c r="F5217" i="2"/>
  <c r="F5216" i="2"/>
  <c r="F5215" i="2"/>
  <c r="F5214" i="2"/>
  <c r="F5213" i="2"/>
  <c r="F5212" i="2"/>
  <c r="F5211" i="2"/>
  <c r="F5226" i="2"/>
  <c r="F5225" i="2"/>
  <c r="F5224" i="2"/>
  <c r="F5223" i="2"/>
  <c r="F5222" i="2"/>
  <c r="F5221" i="2"/>
  <c r="F5220" i="2"/>
  <c r="F5235" i="2"/>
  <c r="F5234" i="2"/>
  <c r="F5233" i="2"/>
  <c r="F5232" i="2"/>
  <c r="F5231" i="2"/>
  <c r="F5230" i="2"/>
  <c r="F5229" i="2"/>
  <c r="F5244" i="2"/>
  <c r="F5243" i="2"/>
  <c r="F5242" i="2"/>
  <c r="F5241" i="2"/>
  <c r="F5240" i="2"/>
  <c r="F5239" i="2"/>
  <c r="F5238" i="2"/>
  <c r="F5253" i="2"/>
  <c r="F5252" i="2"/>
  <c r="F5251" i="2"/>
  <c r="F5250" i="2"/>
  <c r="F5249" i="2"/>
  <c r="F5248" i="2"/>
  <c r="F5247" i="2"/>
  <c r="F5262" i="2"/>
  <c r="F5261" i="2"/>
  <c r="F5260" i="2"/>
  <c r="F5259" i="2"/>
  <c r="F5258" i="2"/>
  <c r="F5257" i="2"/>
  <c r="F5256" i="2"/>
  <c r="F5271" i="2"/>
  <c r="F5270" i="2"/>
  <c r="F5269" i="2"/>
  <c r="F5268" i="2"/>
  <c r="F5267" i="2"/>
  <c r="F5266" i="2"/>
  <c r="F5265" i="2"/>
  <c r="F5280" i="2"/>
  <c r="F5279" i="2"/>
  <c r="F5278" i="2"/>
  <c r="F5277" i="2"/>
  <c r="F5276" i="2"/>
  <c r="F5275" i="2"/>
  <c r="F5274" i="2"/>
  <c r="F5288" i="2"/>
  <c r="F5287" i="2"/>
  <c r="F5286" i="2"/>
  <c r="F5285" i="2"/>
  <c r="F5284" i="2"/>
  <c r="F5283" i="2"/>
  <c r="F5296" i="2"/>
  <c r="F5295" i="2"/>
  <c r="F5294" i="2"/>
  <c r="F5293" i="2"/>
  <c r="F5292" i="2"/>
  <c r="F5291" i="2"/>
  <c r="F5305" i="2"/>
  <c r="F5304" i="2"/>
  <c r="F5303" i="2"/>
  <c r="F5302" i="2"/>
  <c r="F5301" i="2"/>
  <c r="F5300" i="2"/>
  <c r="F5299" i="2"/>
  <c r="F5313" i="2"/>
  <c r="F5312" i="2"/>
  <c r="F5311" i="2"/>
  <c r="F5310" i="2"/>
  <c r="F5309" i="2"/>
  <c r="F5308" i="2"/>
  <c r="F5321" i="2"/>
  <c r="F5320" i="2"/>
  <c r="F5319" i="2"/>
  <c r="F5318" i="2"/>
  <c r="F5317" i="2"/>
  <c r="F5316" i="2"/>
  <c r="F5329" i="2"/>
  <c r="F5328" i="2"/>
  <c r="F5327" i="2"/>
  <c r="F5326" i="2"/>
  <c r="F5325" i="2"/>
  <c r="F5324" i="2"/>
  <c r="F5336" i="2"/>
  <c r="F5335" i="2"/>
  <c r="F5334" i="2"/>
  <c r="F5333" i="2"/>
  <c r="F5332" i="2"/>
  <c r="F5343" i="2"/>
  <c r="F5342" i="2"/>
  <c r="F5341" i="2"/>
  <c r="F5340" i="2"/>
  <c r="F5339" i="2"/>
  <c r="F5350" i="2"/>
  <c r="F5349" i="2"/>
  <c r="F5348" i="2"/>
  <c r="F5347" i="2"/>
  <c r="F5346" i="2"/>
  <c r="F5357" i="2"/>
  <c r="F5356" i="2"/>
  <c r="F5355" i="2"/>
  <c r="F5354" i="2"/>
  <c r="F5353" i="2"/>
  <c r="F5361" i="2"/>
  <c r="F5360" i="2"/>
  <c r="F5368" i="2"/>
  <c r="F5367" i="2"/>
  <c r="F5366" i="2"/>
  <c r="F5365" i="2"/>
  <c r="F5364" i="2"/>
  <c r="F5373" i="2"/>
  <c r="F5372" i="2"/>
  <c r="F5371" i="2"/>
  <c r="F5380" i="2"/>
  <c r="F5379" i="2"/>
  <c r="F5378" i="2"/>
  <c r="F5377" i="2"/>
  <c r="F5376" i="2"/>
  <c r="F5387" i="2"/>
  <c r="F5386" i="2"/>
  <c r="F5385" i="2"/>
  <c r="F5384" i="2"/>
  <c r="F5383" i="2"/>
  <c r="F5394" i="2"/>
  <c r="F5393" i="2"/>
  <c r="F5392" i="2"/>
  <c r="F5391" i="2"/>
  <c r="F5390" i="2"/>
  <c r="F5401" i="2"/>
  <c r="F5400" i="2"/>
  <c r="F5399" i="2"/>
  <c r="F5398" i="2"/>
  <c r="F5397" i="2"/>
  <c r="F5407" i="2"/>
  <c r="F5406" i="2"/>
  <c r="F5405" i="2"/>
  <c r="F5404" i="2"/>
  <c r="F5408" i="2"/>
  <c r="F4966" i="2"/>
  <c r="F4968" i="2"/>
  <c r="F4967" i="2"/>
  <c r="F4974" i="2"/>
  <c r="F4973" i="2"/>
  <c r="F4972" i="2"/>
  <c r="F4981" i="2"/>
  <c r="F4980" i="2"/>
  <c r="F4979" i="2"/>
  <c r="F4978" i="2"/>
  <c r="F4988" i="2"/>
  <c r="F4987" i="2"/>
  <c r="F4986" i="2"/>
  <c r="F4985" i="2"/>
  <c r="F4994" i="2"/>
  <c r="F4993" i="2"/>
  <c r="F4992" i="2"/>
  <c r="F5000" i="2"/>
  <c r="F4999" i="2"/>
  <c r="F4998" i="2"/>
  <c r="F5007" i="2"/>
  <c r="F5006" i="2"/>
  <c r="F5005" i="2"/>
  <c r="F5004" i="2"/>
  <c r="F5015" i="2"/>
  <c r="F5014" i="2"/>
  <c r="F5013" i="2"/>
  <c r="F5012" i="2"/>
  <c r="F5011" i="2"/>
  <c r="F4911" i="2"/>
  <c r="F4910" i="2"/>
  <c r="F4909" i="2"/>
  <c r="F4908" i="2"/>
  <c r="F4918" i="2"/>
  <c r="F4917" i="2"/>
  <c r="F4916" i="2"/>
  <c r="F4915" i="2"/>
  <c r="F4914" i="2"/>
  <c r="F4924" i="2"/>
  <c r="F4923" i="2"/>
  <c r="F4922" i="2"/>
  <c r="F4921" i="2"/>
  <c r="F4931" i="2"/>
  <c r="F4930" i="2"/>
  <c r="F4929" i="2"/>
  <c r="F4928" i="2"/>
  <c r="F4927" i="2"/>
  <c r="F4938" i="2"/>
  <c r="F4937" i="2"/>
  <c r="F4936" i="2"/>
  <c r="F4935" i="2"/>
  <c r="F4934" i="2"/>
  <c r="F4946" i="2"/>
  <c r="F4945" i="2"/>
  <c r="F4944" i="2"/>
  <c r="F4943" i="2"/>
  <c r="F4942" i="2"/>
  <c r="F4941" i="2"/>
  <c r="F4951" i="2"/>
  <c r="F4950" i="2"/>
  <c r="F4949" i="2"/>
  <c r="F4957" i="2"/>
  <c r="F4956" i="2"/>
  <c r="F4955" i="2"/>
  <c r="F4954" i="2"/>
  <c r="F4960" i="2"/>
  <c r="F4961" i="2"/>
  <c r="F4849" i="2"/>
  <c r="F4848" i="2"/>
  <c r="F4847" i="2"/>
  <c r="F4854" i="2"/>
  <c r="F4853" i="2"/>
  <c r="F4852" i="2"/>
  <c r="F4860" i="2"/>
  <c r="F4859" i="2"/>
  <c r="F4858" i="2"/>
  <c r="F4857" i="2"/>
  <c r="F4866" i="2"/>
  <c r="F4865" i="2"/>
  <c r="F4864" i="2"/>
  <c r="F4863" i="2"/>
  <c r="F4873" i="2"/>
  <c r="F4872" i="2"/>
  <c r="F4871" i="2"/>
  <c r="F4870" i="2"/>
  <c r="F4869" i="2"/>
  <c r="F4879" i="2"/>
  <c r="F4878" i="2"/>
  <c r="F4877" i="2"/>
  <c r="F4876" i="2"/>
  <c r="F4885" i="2"/>
  <c r="F4884" i="2"/>
  <c r="F4883" i="2"/>
  <c r="F4882" i="2"/>
  <c r="F4891" i="2"/>
  <c r="F4890" i="2"/>
  <c r="F4889" i="2"/>
  <c r="F4888" i="2"/>
  <c r="F4897" i="2"/>
  <c r="F4896" i="2"/>
  <c r="F4895" i="2"/>
  <c r="F4894" i="2"/>
  <c r="F4902" i="2"/>
  <c r="F4901" i="2"/>
  <c r="F4900" i="2"/>
  <c r="F490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722" i="2"/>
  <c r="F4721" i="2"/>
  <c r="F4720" i="2"/>
  <c r="F4719" i="2"/>
  <c r="F4718" i="2"/>
  <c r="F4729" i="2"/>
  <c r="F4728" i="2"/>
  <c r="F4727" i="2"/>
  <c r="F4726" i="2"/>
  <c r="F4725" i="2"/>
  <c r="F4739" i="2"/>
  <c r="F4738" i="2"/>
  <c r="F4737" i="2"/>
  <c r="F4734" i="2"/>
  <c r="F4733" i="2"/>
  <c r="F4732" i="2"/>
  <c r="F4744" i="2"/>
  <c r="F4743" i="2"/>
  <c r="F4742" i="2"/>
  <c r="F4749" i="2"/>
  <c r="F4748" i="2"/>
  <c r="F4747" i="2"/>
  <c r="F4754" i="2"/>
  <c r="F4753" i="2"/>
  <c r="F4752" i="2"/>
  <c r="F4759" i="2"/>
  <c r="F4758" i="2"/>
  <c r="F4757" i="2"/>
  <c r="F4764" i="2"/>
  <c r="F4763" i="2"/>
  <c r="F4762" i="2"/>
  <c r="F4769" i="2"/>
  <c r="F4768" i="2"/>
  <c r="F4767" i="2"/>
  <c r="F4774" i="2"/>
  <c r="F4773" i="2"/>
  <c r="F4772" i="2"/>
  <c r="F4779" i="2"/>
  <c r="F4778" i="2"/>
  <c r="F4777" i="2"/>
  <c r="F4784" i="2"/>
  <c r="F4783" i="2"/>
  <c r="F4782" i="2"/>
  <c r="F4789" i="2"/>
  <c r="F4788" i="2"/>
  <c r="F4787" i="2"/>
  <c r="F4794" i="2"/>
  <c r="F4793" i="2"/>
  <c r="F4792" i="2"/>
  <c r="F4799" i="2"/>
  <c r="F4798" i="2"/>
  <c r="F4797" i="2"/>
  <c r="F4804" i="2"/>
  <c r="F4803" i="2"/>
  <c r="F4802" i="2"/>
  <c r="F4809" i="2"/>
  <c r="F4808" i="2"/>
  <c r="F4807" i="2"/>
  <c r="F4815" i="2"/>
  <c r="F4814" i="2"/>
  <c r="F4813" i="2"/>
  <c r="F4812" i="2"/>
  <c r="F4568" i="2"/>
  <c r="F4559" i="2"/>
  <c r="F4558" i="2"/>
  <c r="F4557" i="2"/>
  <c r="F4556" i="2"/>
  <c r="F4555" i="2"/>
  <c r="F4554" i="2"/>
  <c r="F4553" i="2"/>
  <c r="F4552" i="2"/>
  <c r="F4551" i="2"/>
  <c r="F4570" i="2"/>
  <c r="F4569" i="2"/>
  <c r="F4567" i="2"/>
  <c r="F4566" i="2"/>
  <c r="F4565" i="2"/>
  <c r="F4564" i="2"/>
  <c r="F4563" i="2"/>
  <c r="F4562" i="2"/>
  <c r="F4581" i="2"/>
  <c r="F4580" i="2"/>
  <c r="F4579" i="2"/>
  <c r="F4578" i="2"/>
  <c r="F4577" i="2"/>
  <c r="F4576" i="2"/>
  <c r="F4575" i="2"/>
  <c r="F4574" i="2"/>
  <c r="F4573" i="2"/>
  <c r="F4596" i="2"/>
  <c r="F4595" i="2"/>
  <c r="F4594" i="2"/>
  <c r="F4593" i="2"/>
  <c r="F4592" i="2"/>
  <c r="F4591" i="2"/>
  <c r="F4590" i="2"/>
  <c r="F4589" i="2"/>
  <c r="F4588" i="2"/>
  <c r="F4587" i="2"/>
  <c r="F4586" i="2"/>
  <c r="F4585" i="2"/>
  <c r="F4584" i="2"/>
  <c r="F4611" i="2"/>
  <c r="F4610" i="2"/>
  <c r="F4609" i="2"/>
  <c r="F4608" i="2"/>
  <c r="F4607" i="2"/>
  <c r="F4606" i="2"/>
  <c r="F4605" i="2"/>
  <c r="F4604" i="2"/>
  <c r="F4603" i="2"/>
  <c r="F4602" i="2"/>
  <c r="F4601" i="2"/>
  <c r="F4600" i="2"/>
  <c r="F4599" i="2"/>
  <c r="F4626" i="2"/>
  <c r="F4625" i="2"/>
  <c r="F4624" i="2"/>
  <c r="F4623" i="2"/>
  <c r="F4622" i="2"/>
  <c r="F4621" i="2"/>
  <c r="F4620" i="2"/>
  <c r="F4619" i="2"/>
  <c r="F4618" i="2"/>
  <c r="F4617" i="2"/>
  <c r="F4616" i="2"/>
  <c r="F4615" i="2"/>
  <c r="F4614" i="2"/>
  <c r="F4646" i="2"/>
  <c r="F4645" i="2"/>
  <c r="F4644" i="2"/>
  <c r="F4643" i="2"/>
  <c r="F4642" i="2"/>
  <c r="F4641" i="2"/>
  <c r="F4640" i="2"/>
  <c r="F4639" i="2"/>
  <c r="F4638" i="2"/>
  <c r="F4637" i="2"/>
  <c r="F4636" i="2"/>
  <c r="F4635" i="2"/>
  <c r="F4634" i="2"/>
  <c r="F4633" i="2"/>
  <c r="F4632" i="2"/>
  <c r="F4631" i="2"/>
  <c r="F4630" i="2"/>
  <c r="F4629" i="2"/>
  <c r="F4666" i="2"/>
  <c r="F4665" i="2"/>
  <c r="F4664" i="2"/>
  <c r="F4663" i="2"/>
  <c r="F4662" i="2"/>
  <c r="F4661" i="2"/>
  <c r="F4660" i="2"/>
  <c r="F4659" i="2"/>
  <c r="F4658" i="2"/>
  <c r="F4657" i="2"/>
  <c r="F4656" i="2"/>
  <c r="F4655" i="2"/>
  <c r="F4654" i="2"/>
  <c r="F4653" i="2"/>
  <c r="F4652" i="2"/>
  <c r="F4651" i="2"/>
  <c r="F4650" i="2"/>
  <c r="F4649" i="2"/>
  <c r="F4686" i="2"/>
  <c r="F4685" i="2"/>
  <c r="F4684" i="2"/>
  <c r="F4683" i="2"/>
  <c r="F4682" i="2"/>
  <c r="F4681" i="2"/>
  <c r="F4680" i="2"/>
  <c r="F4679" i="2"/>
  <c r="F4678" i="2"/>
  <c r="F4677" i="2"/>
  <c r="F4676" i="2"/>
  <c r="F4675" i="2"/>
  <c r="F4674" i="2"/>
  <c r="F4673" i="2"/>
  <c r="F4672" i="2"/>
  <c r="F4671" i="2"/>
  <c r="F4670" i="2"/>
  <c r="F4669" i="2"/>
  <c r="F4695" i="2"/>
  <c r="F4694" i="2"/>
  <c r="F4693" i="2"/>
  <c r="F4692" i="2"/>
  <c r="F4691" i="2"/>
  <c r="F4690" i="2"/>
  <c r="F4689" i="2"/>
  <c r="F4704" i="2"/>
  <c r="F4703" i="2"/>
  <c r="F4702" i="2"/>
  <c r="F4701" i="2"/>
  <c r="F4700" i="2"/>
  <c r="F4699" i="2"/>
  <c r="F4698" i="2"/>
  <c r="F4712" i="2"/>
  <c r="F4711" i="2"/>
  <c r="F4710" i="2"/>
  <c r="F4709" i="2"/>
  <c r="F4708" i="2"/>
  <c r="F4707" i="2"/>
  <c r="F4713" i="2"/>
  <c r="F4067" i="2"/>
  <c r="F4066" i="2"/>
  <c r="F4065" i="2"/>
  <c r="F4064" i="2"/>
  <c r="F4063" i="2"/>
  <c r="F4062" i="2"/>
  <c r="F4061" i="2"/>
  <c r="F4060" i="2"/>
  <c r="F4077" i="2"/>
  <c r="F4076" i="2"/>
  <c r="F4075" i="2"/>
  <c r="F4074" i="2"/>
  <c r="F4073" i="2"/>
  <c r="F4072" i="2"/>
  <c r="F4071" i="2"/>
  <c r="F4070" i="2"/>
  <c r="F4097" i="2"/>
  <c r="F4096" i="2"/>
  <c r="F4095" i="2"/>
  <c r="F4094" i="2"/>
  <c r="F4093" i="2"/>
  <c r="F4092" i="2"/>
  <c r="F4091" i="2"/>
  <c r="F4090" i="2"/>
  <c r="F4120" i="2"/>
  <c r="F4119" i="2"/>
  <c r="F4118" i="2"/>
  <c r="F4117" i="2"/>
  <c r="F4116" i="2"/>
  <c r="F4115" i="2"/>
  <c r="F4114" i="2"/>
  <c r="F4113" i="2"/>
  <c r="F4112" i="2"/>
  <c r="F4111" i="2"/>
  <c r="F4110" i="2"/>
  <c r="F4109" i="2"/>
  <c r="F4108" i="2"/>
  <c r="F4107" i="2"/>
  <c r="F4106" i="2"/>
  <c r="F4105" i="2"/>
  <c r="F4104" i="2"/>
  <c r="F4103" i="2"/>
  <c r="F4102" i="2"/>
  <c r="F4101" i="2"/>
  <c r="F4100"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304" i="2"/>
  <c r="F4303" i="2"/>
  <c r="F4302" i="2"/>
  <c r="F4301" i="2"/>
  <c r="F4300" i="2"/>
  <c r="F4299" i="2"/>
  <c r="F4298" i="2"/>
  <c r="F4297" i="2"/>
  <c r="F4296" i="2"/>
  <c r="F4295" i="2"/>
  <c r="F4294" i="2"/>
  <c r="F4293" i="2"/>
  <c r="F4292" i="2"/>
  <c r="F4291" i="2"/>
  <c r="F4290" i="2"/>
  <c r="F4289" i="2"/>
  <c r="F4288" i="2"/>
  <c r="F4287" i="2"/>
  <c r="F4286" i="2"/>
  <c r="F4285" i="2"/>
  <c r="F4284" i="2"/>
  <c r="F4283"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83" i="2"/>
  <c r="F4482" i="2"/>
  <c r="F4481" i="2"/>
  <c r="F4480" i="2"/>
  <c r="F4479" i="2"/>
  <c r="F4478" i="2"/>
  <c r="F4477" i="2"/>
  <c r="F4476" i="2"/>
  <c r="F4475" i="2"/>
  <c r="F4474" i="2"/>
  <c r="F4473" i="2"/>
  <c r="F4472" i="2"/>
  <c r="F4471" i="2"/>
  <c r="F4470" i="2"/>
  <c r="F4469" i="2"/>
  <c r="F4468" i="2"/>
  <c r="F4467" i="2"/>
  <c r="F4466" i="2"/>
  <c r="F4465" i="2"/>
  <c r="F4464" i="2"/>
  <c r="F4501" i="2"/>
  <c r="F4500" i="2"/>
  <c r="F4499" i="2"/>
  <c r="F4498" i="2"/>
  <c r="F4497" i="2"/>
  <c r="F4496" i="2"/>
  <c r="F4495" i="2"/>
  <c r="F4494" i="2"/>
  <c r="F4493" i="2"/>
  <c r="F4492" i="2"/>
  <c r="F4491" i="2"/>
  <c r="F4490" i="2"/>
  <c r="F4489" i="2"/>
  <c r="F4488" i="2"/>
  <c r="F4487" i="2"/>
  <c r="F4486" i="2"/>
  <c r="F4523" i="2"/>
  <c r="F4522" i="2"/>
  <c r="F4521" i="2"/>
  <c r="F4520" i="2"/>
  <c r="F4519" i="2"/>
  <c r="F4518" i="2"/>
  <c r="F4517" i="2"/>
  <c r="F4516" i="2"/>
  <c r="F4515" i="2"/>
  <c r="F4514" i="2"/>
  <c r="F4513" i="2"/>
  <c r="F4512" i="2"/>
  <c r="F4511" i="2"/>
  <c r="F4510" i="2"/>
  <c r="F4509" i="2"/>
  <c r="F4508" i="2"/>
  <c r="F4507" i="2"/>
  <c r="F4506" i="2"/>
  <c r="F4505" i="2"/>
  <c r="F4504" i="2"/>
  <c r="F4545" i="2"/>
  <c r="F4544" i="2"/>
  <c r="F4543" i="2"/>
  <c r="F4542" i="2"/>
  <c r="F4541" i="2"/>
  <c r="F4540" i="2"/>
  <c r="F4539" i="2"/>
  <c r="F4538" i="2"/>
  <c r="F4537" i="2"/>
  <c r="F4536" i="2"/>
  <c r="F4535" i="2"/>
  <c r="F4534" i="2"/>
  <c r="F4533" i="2"/>
  <c r="F4532" i="2"/>
  <c r="F4531" i="2"/>
  <c r="F4530" i="2"/>
  <c r="F4529" i="2"/>
  <c r="F4528" i="2"/>
  <c r="F4527" i="2"/>
  <c r="F4526" i="2"/>
  <c r="F4546" i="2"/>
  <c r="F4079" i="2"/>
  <c r="F3841" i="2"/>
  <c r="F3840" i="2"/>
  <c r="F3839" i="2"/>
  <c r="F3838" i="2"/>
  <c r="F3837" i="2"/>
  <c r="F3836" i="2"/>
  <c r="F3835" i="2"/>
  <c r="F3852" i="2"/>
  <c r="F3851" i="2"/>
  <c r="F3850" i="2"/>
  <c r="F3849" i="2"/>
  <c r="F3848" i="2"/>
  <c r="F3847" i="2"/>
  <c r="F3846" i="2"/>
  <c r="F3845" i="2"/>
  <c r="F3863" i="2"/>
  <c r="F3862" i="2"/>
  <c r="F3861" i="2"/>
  <c r="F3860" i="2"/>
  <c r="F3859" i="2"/>
  <c r="F3858" i="2"/>
  <c r="F3857" i="2"/>
  <c r="F3856" i="2"/>
  <c r="F3874" i="2"/>
  <c r="F3873" i="2"/>
  <c r="F3872" i="2"/>
  <c r="F3871" i="2"/>
  <c r="F3870" i="2"/>
  <c r="F3869" i="2"/>
  <c r="F3868" i="2"/>
  <c r="F3867" i="2"/>
  <c r="F3885" i="2"/>
  <c r="F3884" i="2"/>
  <c r="F3883" i="2"/>
  <c r="F3882" i="2"/>
  <c r="F3881" i="2"/>
  <c r="F3880" i="2"/>
  <c r="F3879" i="2"/>
  <c r="F3878" i="2"/>
  <c r="F3895" i="2"/>
  <c r="F3894" i="2"/>
  <c r="F3893" i="2"/>
  <c r="F3892" i="2"/>
  <c r="F3891" i="2"/>
  <c r="F3890" i="2"/>
  <c r="F3889" i="2"/>
  <c r="F3888" i="2"/>
  <c r="F3905" i="2"/>
  <c r="F3904" i="2"/>
  <c r="F3903" i="2"/>
  <c r="F3902" i="2"/>
  <c r="F3901" i="2"/>
  <c r="F3900" i="2"/>
  <c r="F3899" i="2"/>
  <c r="F3898" i="2"/>
  <c r="F3916" i="2"/>
  <c r="F3915" i="2"/>
  <c r="F3914" i="2"/>
  <c r="F3913" i="2"/>
  <c r="F3912" i="2"/>
  <c r="F3911" i="2"/>
  <c r="F3910" i="2"/>
  <c r="F3909" i="2"/>
  <c r="F3927" i="2"/>
  <c r="F3926" i="2"/>
  <c r="F3925" i="2"/>
  <c r="F3924" i="2"/>
  <c r="F3923" i="2"/>
  <c r="F3922" i="2"/>
  <c r="F3921" i="2"/>
  <c r="F3920" i="2"/>
  <c r="F3939" i="2"/>
  <c r="F3938" i="2"/>
  <c r="F3937" i="2"/>
  <c r="F3936" i="2"/>
  <c r="F3935" i="2"/>
  <c r="F3934" i="2"/>
  <c r="F3933" i="2"/>
  <c r="F3932" i="2"/>
  <c r="F3931" i="2"/>
  <c r="F3950" i="2"/>
  <c r="F3949" i="2"/>
  <c r="F3948" i="2"/>
  <c r="F3947" i="2"/>
  <c r="F3946" i="2"/>
  <c r="F3945" i="2"/>
  <c r="F3944" i="2"/>
  <c r="F3943" i="2"/>
  <c r="F3960" i="2"/>
  <c r="F3959" i="2"/>
  <c r="F3958" i="2"/>
  <c r="F3957" i="2"/>
  <c r="F3956" i="2"/>
  <c r="F3955" i="2"/>
  <c r="F3954" i="2"/>
  <c r="F3971" i="2"/>
  <c r="F3970" i="2"/>
  <c r="F3969" i="2"/>
  <c r="F3968" i="2"/>
  <c r="F3967" i="2"/>
  <c r="F3966" i="2"/>
  <c r="F3965" i="2"/>
  <c r="F3964" i="2"/>
  <c r="F3982" i="2"/>
  <c r="F3981" i="2"/>
  <c r="F3980" i="2"/>
  <c r="F3979" i="2"/>
  <c r="F3978" i="2"/>
  <c r="F3977" i="2"/>
  <c r="F3976" i="2"/>
  <c r="F3975" i="2"/>
  <c r="F3989" i="2"/>
  <c r="F3988" i="2"/>
  <c r="F3987" i="2"/>
  <c r="F3986" i="2"/>
  <c r="F3996" i="2"/>
  <c r="F3995" i="2"/>
  <c r="F3994" i="2"/>
  <c r="F3993" i="2"/>
  <c r="F4003" i="2"/>
  <c r="F4002" i="2"/>
  <c r="F4001" i="2"/>
  <c r="F4000" i="2"/>
  <c r="F4010" i="2"/>
  <c r="F4009" i="2"/>
  <c r="F4008" i="2"/>
  <c r="F4007" i="2"/>
  <c r="F4017" i="2"/>
  <c r="F4016" i="2"/>
  <c r="F4015" i="2"/>
  <c r="F4014" i="2"/>
  <c r="F4024" i="2"/>
  <c r="F4023" i="2"/>
  <c r="F4022" i="2"/>
  <c r="F4021" i="2"/>
  <c r="F4031" i="2"/>
  <c r="F4030" i="2"/>
  <c r="F4029" i="2"/>
  <c r="F4028" i="2"/>
  <c r="F4035" i="2"/>
  <c r="F4046" i="2"/>
  <c r="F4045" i="2"/>
  <c r="F4044" i="2"/>
  <c r="F4043" i="2"/>
  <c r="F4042" i="2"/>
  <c r="F4041" i="2"/>
  <c r="F4040" i="2"/>
  <c r="F4039" i="2"/>
  <c r="F4038" i="2"/>
  <c r="F4037" i="2"/>
  <c r="F4036" i="2"/>
  <c r="F4050" i="2"/>
  <c r="F4051" i="2"/>
  <c r="F4055" i="2"/>
  <c r="F3820" i="2"/>
  <c r="F3715" i="2"/>
  <c r="F3714" i="2"/>
  <c r="F3713" i="2"/>
  <c r="F3712" i="2"/>
  <c r="F3711" i="2"/>
  <c r="F3710" i="2"/>
  <c r="F3709" i="2"/>
  <c r="F3708" i="2"/>
  <c r="F3707" i="2"/>
  <c r="F3706" i="2"/>
  <c r="F3705" i="2"/>
  <c r="F3704" i="2"/>
  <c r="F3748" i="2"/>
  <c r="F3747" i="2"/>
  <c r="F3746" i="2"/>
  <c r="F3745" i="2"/>
  <c r="F3744" i="2"/>
  <c r="F3755" i="2"/>
  <c r="F3754" i="2"/>
  <c r="F3753" i="2"/>
  <c r="F3752" i="2"/>
  <c r="F3751" i="2"/>
  <c r="F3763" i="2"/>
  <c r="F3762" i="2"/>
  <c r="F3761" i="2"/>
  <c r="F3760" i="2"/>
  <c r="F3759" i="2"/>
  <c r="F3758" i="2"/>
  <c r="F3774" i="2"/>
  <c r="F3773" i="2"/>
  <c r="F3772" i="2"/>
  <c r="F3771" i="2"/>
  <c r="F3770" i="2"/>
  <c r="F3769" i="2"/>
  <c r="F3768" i="2"/>
  <c r="F3767" i="2"/>
  <c r="F3766" i="2"/>
  <c r="F3781" i="2"/>
  <c r="F3780" i="2"/>
  <c r="F3779" i="2"/>
  <c r="F3778" i="2"/>
  <c r="F3777" i="2"/>
  <c r="F3788" i="2"/>
  <c r="F3787" i="2"/>
  <c r="F3786" i="2"/>
  <c r="F3785" i="2"/>
  <c r="F3784" i="2"/>
  <c r="F3795" i="2"/>
  <c r="F3794" i="2"/>
  <c r="F3793" i="2"/>
  <c r="F3792" i="2"/>
  <c r="F3791" i="2"/>
  <c r="F3802" i="2"/>
  <c r="F3801" i="2"/>
  <c r="F3800" i="2"/>
  <c r="F3799" i="2"/>
  <c r="F3798" i="2"/>
  <c r="F3809" i="2"/>
  <c r="F3808" i="2"/>
  <c r="F3807" i="2"/>
  <c r="F3806" i="2"/>
  <c r="F3805" i="2"/>
  <c r="F3815" i="2"/>
  <c r="F3814" i="2"/>
  <c r="F3813" i="2"/>
  <c r="F3812" i="2"/>
  <c r="F3816" i="2"/>
  <c r="F3649" i="2"/>
  <c r="F3648" i="2"/>
  <c r="F3653" i="2"/>
  <c r="F3652" i="2"/>
  <c r="F3657" i="2"/>
  <c r="F3656" i="2"/>
  <c r="F3661" i="2"/>
  <c r="F3660" i="2"/>
  <c r="F3665" i="2"/>
  <c r="F3664" i="2"/>
  <c r="F3669" i="2"/>
  <c r="F3668" i="2"/>
  <c r="F3673" i="2"/>
  <c r="F3672" i="2"/>
  <c r="F3677" i="2"/>
  <c r="F3676" i="2"/>
  <c r="F3681" i="2"/>
  <c r="F3680" i="2"/>
  <c r="F3685" i="2"/>
  <c r="F3684" i="2"/>
  <c r="F3689" i="2"/>
  <c r="F3688" i="2"/>
  <c r="F3693" i="2"/>
  <c r="F3692" i="2"/>
  <c r="F3696" i="2"/>
  <c r="F3697" i="2"/>
  <c r="F3527" i="2"/>
  <c r="F3526" i="2"/>
  <c r="F3525" i="2"/>
  <c r="F3524" i="2"/>
  <c r="F3532" i="2"/>
  <c r="F3531" i="2"/>
  <c r="F3530" i="2"/>
  <c r="F3537" i="2"/>
  <c r="F3536" i="2"/>
  <c r="F3535" i="2"/>
  <c r="F3542" i="2"/>
  <c r="F3541" i="2"/>
  <c r="F3540" i="2"/>
  <c r="F3548" i="2"/>
  <c r="F3547" i="2"/>
  <c r="F3546" i="2"/>
  <c r="F3545" i="2"/>
  <c r="F3554" i="2"/>
  <c r="F3553" i="2"/>
  <c r="F3552" i="2"/>
  <c r="F3551" i="2"/>
  <c r="F3560" i="2"/>
  <c r="F3559" i="2"/>
  <c r="F3558" i="2"/>
  <c r="F3557" i="2"/>
  <c r="F3566" i="2"/>
  <c r="F3565" i="2"/>
  <c r="F3564" i="2"/>
  <c r="F3563" i="2"/>
  <c r="F3571" i="2"/>
  <c r="F3570" i="2"/>
  <c r="F3569" i="2"/>
  <c r="F3576" i="2"/>
  <c r="F3575" i="2"/>
  <c r="F3574" i="2"/>
  <c r="F3581" i="2"/>
  <c r="F3580" i="2"/>
  <c r="F3579" i="2"/>
  <c r="F3587" i="2"/>
  <c r="F3586" i="2"/>
  <c r="F3585" i="2"/>
  <c r="F3584" i="2"/>
  <c r="F3592" i="2"/>
  <c r="F3591" i="2"/>
  <c r="F3590" i="2"/>
  <c r="F3597" i="2"/>
  <c r="F3596" i="2"/>
  <c r="F3595" i="2"/>
  <c r="F3602" i="2"/>
  <c r="F3601" i="2"/>
  <c r="F3600" i="2"/>
  <c r="F3608" i="2"/>
  <c r="F3607" i="2"/>
  <c r="F3606" i="2"/>
  <c r="F3605" i="2"/>
  <c r="F3613" i="2"/>
  <c r="F3612" i="2"/>
  <c r="F3611" i="2"/>
  <c r="F3618" i="2"/>
  <c r="F3617" i="2"/>
  <c r="F3616" i="2"/>
  <c r="F3623" i="2"/>
  <c r="F3622" i="2"/>
  <c r="F3621" i="2"/>
  <c r="F3628" i="2"/>
  <c r="F3627" i="2"/>
  <c r="F3626" i="2"/>
  <c r="F3633" i="2"/>
  <c r="F3632" i="2"/>
  <c r="F3631" i="2"/>
  <c r="F3638" i="2"/>
  <c r="F3637" i="2"/>
  <c r="F3636" i="2"/>
  <c r="F3642" i="2"/>
  <c r="F3641" i="2"/>
  <c r="F3643" i="2"/>
  <c r="F3442" i="2"/>
  <c r="F3441" i="2"/>
  <c r="F3440" i="2"/>
  <c r="F3439" i="2"/>
  <c r="F3449" i="2"/>
  <c r="F3448" i="2"/>
  <c r="F3447" i="2"/>
  <c r="F3446" i="2"/>
  <c r="F3456" i="2"/>
  <c r="F3455" i="2"/>
  <c r="F3454" i="2"/>
  <c r="F3453" i="2"/>
  <c r="F3463" i="2"/>
  <c r="F3462" i="2"/>
  <c r="F3461" i="2"/>
  <c r="F3460" i="2"/>
  <c r="F3470" i="2"/>
  <c r="F3469" i="2"/>
  <c r="F3468" i="2"/>
  <c r="F3467" i="2"/>
  <c r="F3477" i="2"/>
  <c r="F3476" i="2"/>
  <c r="F3475" i="2"/>
  <c r="F3474" i="2"/>
  <c r="F3484" i="2"/>
  <c r="F3483" i="2"/>
  <c r="F3482" i="2"/>
  <c r="F3481" i="2"/>
  <c r="F3491" i="2"/>
  <c r="F3490" i="2"/>
  <c r="F3489" i="2"/>
  <c r="F3488" i="2"/>
  <c r="F3498" i="2"/>
  <c r="F3497" i="2"/>
  <c r="F3496" i="2"/>
  <c r="F3495" i="2"/>
  <c r="F3505" i="2"/>
  <c r="F3504" i="2"/>
  <c r="F3503" i="2"/>
  <c r="F3502" i="2"/>
  <c r="F3512" i="2"/>
  <c r="F3511" i="2"/>
  <c r="F3510" i="2"/>
  <c r="F3509" i="2"/>
  <c r="F3519" i="2"/>
  <c r="F3518" i="2"/>
  <c r="F3517" i="2"/>
  <c r="F3516" i="2"/>
  <c r="F3432" i="2"/>
  <c r="F3430" i="2"/>
  <c r="F3160" i="2"/>
  <c r="F3159" i="2"/>
  <c r="F3158" i="2"/>
  <c r="F3157" i="2"/>
  <c r="F3167" i="2"/>
  <c r="F3166" i="2"/>
  <c r="F3165" i="2"/>
  <c r="F3164" i="2"/>
  <c r="F3174" i="2"/>
  <c r="F3173" i="2"/>
  <c r="F3172" i="2"/>
  <c r="F3171" i="2"/>
  <c r="F3181" i="2"/>
  <c r="F3180" i="2"/>
  <c r="F3179" i="2"/>
  <c r="F3178" i="2"/>
  <c r="F3188" i="2"/>
  <c r="F3187" i="2"/>
  <c r="F3186" i="2"/>
  <c r="F3185" i="2"/>
  <c r="F3195" i="2"/>
  <c r="F3194" i="2"/>
  <c r="F3193" i="2"/>
  <c r="F3192" i="2"/>
  <c r="F3202" i="2"/>
  <c r="F3201" i="2"/>
  <c r="F3200" i="2"/>
  <c r="F3199" i="2"/>
  <c r="F3209" i="2"/>
  <c r="F3208" i="2"/>
  <c r="F3207" i="2"/>
  <c r="F3206" i="2"/>
  <c r="F3216" i="2"/>
  <c r="F3215" i="2"/>
  <c r="F3214" i="2"/>
  <c r="F3213" i="2"/>
  <c r="F3223" i="2"/>
  <c r="F3222" i="2"/>
  <c r="F3221" i="2"/>
  <c r="F3220" i="2"/>
  <c r="F3230" i="2"/>
  <c r="F3229" i="2"/>
  <c r="F3228" i="2"/>
  <c r="F3227" i="2"/>
  <c r="F3237" i="2"/>
  <c r="F3236" i="2"/>
  <c r="F3235" i="2"/>
  <c r="F3234" i="2"/>
  <c r="F3244" i="2"/>
  <c r="F3243" i="2"/>
  <c r="F3242" i="2"/>
  <c r="F3241" i="2"/>
  <c r="F3251" i="2"/>
  <c r="F3250" i="2"/>
  <c r="F3249" i="2"/>
  <c r="F3248" i="2"/>
  <c r="F3258" i="2"/>
  <c r="F3257" i="2"/>
  <c r="F3256" i="2"/>
  <c r="F3255" i="2"/>
  <c r="F3265" i="2"/>
  <c r="F3264" i="2"/>
  <c r="F3263" i="2"/>
  <c r="F3262" i="2"/>
  <c r="F3272" i="2"/>
  <c r="F3271" i="2"/>
  <c r="F3270" i="2"/>
  <c r="F3269" i="2"/>
  <c r="F3279" i="2"/>
  <c r="F3278" i="2"/>
  <c r="F3277" i="2"/>
  <c r="F3276" i="2"/>
  <c r="F3286" i="2"/>
  <c r="F3285" i="2"/>
  <c r="F3284" i="2"/>
  <c r="F3283" i="2"/>
  <c r="F3293" i="2"/>
  <c r="F3292" i="2"/>
  <c r="F3291" i="2"/>
  <c r="F3290" i="2"/>
  <c r="F3300" i="2"/>
  <c r="F3299" i="2"/>
  <c r="F3298" i="2"/>
  <c r="F3297" i="2"/>
  <c r="F3307" i="2"/>
  <c r="F3306" i="2"/>
  <c r="F3305" i="2"/>
  <c r="F3304" i="2"/>
  <c r="F3314" i="2"/>
  <c r="F3313" i="2"/>
  <c r="F3312" i="2"/>
  <c r="F3311" i="2"/>
  <c r="F3321" i="2"/>
  <c r="F3320" i="2"/>
  <c r="F3319" i="2"/>
  <c r="F3318" i="2"/>
  <c r="F3328" i="2"/>
  <c r="F3327" i="2"/>
  <c r="F3326" i="2"/>
  <c r="F3325" i="2"/>
  <c r="F3335" i="2"/>
  <c r="F3334" i="2"/>
  <c r="F3333" i="2"/>
  <c r="F3332" i="2"/>
  <c r="F3342" i="2"/>
  <c r="F3341" i="2"/>
  <c r="F3340" i="2"/>
  <c r="F3339" i="2"/>
  <c r="F3349" i="2"/>
  <c r="F3348" i="2"/>
  <c r="F3347" i="2"/>
  <c r="F3346" i="2"/>
  <c r="F3356" i="2"/>
  <c r="F3355" i="2"/>
  <c r="F3354" i="2"/>
  <c r="F3353" i="2"/>
  <c r="F3363" i="2"/>
  <c r="F3362" i="2"/>
  <c r="F3361" i="2"/>
  <c r="F3360" i="2"/>
  <c r="F3370" i="2"/>
  <c r="F3369" i="2"/>
  <c r="F3368" i="2"/>
  <c r="F3367" i="2"/>
  <c r="F3377" i="2"/>
  <c r="F3376" i="2"/>
  <c r="F3375" i="2"/>
  <c r="F3374" i="2"/>
  <c r="F3384" i="2"/>
  <c r="F3383" i="2"/>
  <c r="F3382" i="2"/>
  <c r="F3381" i="2"/>
  <c r="F3391" i="2"/>
  <c r="F3390" i="2"/>
  <c r="F3389" i="2"/>
  <c r="F3388" i="2"/>
  <c r="F3398" i="2"/>
  <c r="F3397" i="2"/>
  <c r="F3396" i="2"/>
  <c r="F3395" i="2"/>
  <c r="F3405" i="2"/>
  <c r="F3404" i="2"/>
  <c r="F3403" i="2"/>
  <c r="F3402" i="2"/>
  <c r="F3412" i="2"/>
  <c r="F3411" i="2"/>
  <c r="F3410" i="2"/>
  <c r="F3409" i="2"/>
  <c r="F3419" i="2"/>
  <c r="F3418" i="2"/>
  <c r="F3417" i="2"/>
  <c r="F3416" i="2"/>
  <c r="F3426" i="2"/>
  <c r="F3425" i="2"/>
  <c r="F3424" i="2"/>
  <c r="F3423" i="2"/>
  <c r="F3431" i="2"/>
  <c r="F3433" i="2"/>
  <c r="F3151" i="2"/>
  <c r="F3150" i="2"/>
  <c r="F3149" i="2"/>
  <c r="F3059" i="2"/>
  <c r="F3058" i="2"/>
  <c r="F3057" i="2"/>
  <c r="F3056" i="2"/>
  <c r="F3055" i="2"/>
  <c r="F3054" i="2"/>
  <c r="F3053" i="2"/>
  <c r="F3052" i="2"/>
  <c r="F3051" i="2"/>
  <c r="F3050" i="2"/>
  <c r="F3063" i="2"/>
  <c r="F3062" i="2"/>
  <c r="F3068" i="2"/>
  <c r="F3067" i="2"/>
  <c r="F3073" i="2"/>
  <c r="F3072" i="2"/>
  <c r="F3071" i="2"/>
  <c r="F3085" i="2"/>
  <c r="F3084" i="2"/>
  <c r="F3083" i="2"/>
  <c r="F3082" i="2"/>
  <c r="F3081" i="2"/>
  <c r="F3080" i="2"/>
  <c r="F3079" i="2"/>
  <c r="F3078" i="2"/>
  <c r="F3077" i="2"/>
  <c r="F3076" i="2"/>
  <c r="F3089" i="2"/>
  <c r="F3088" i="2"/>
  <c r="F3094" i="2"/>
  <c r="F3093" i="2"/>
  <c r="F3092" i="2"/>
  <c r="F3099" i="2"/>
  <c r="F3098" i="2"/>
  <c r="F3097" i="2"/>
  <c r="F3102" i="2"/>
  <c r="F3111" i="2"/>
  <c r="F3110" i="2"/>
  <c r="F3109" i="2"/>
  <c r="F3108" i="2"/>
  <c r="F3107" i="2"/>
  <c r="F3106" i="2"/>
  <c r="F3105" i="2"/>
  <c r="F3104" i="2"/>
  <c r="F3103" i="2"/>
  <c r="F3115" i="2"/>
  <c r="F3114" i="2"/>
  <c r="F3120" i="2"/>
  <c r="F3119" i="2"/>
  <c r="F3118" i="2"/>
  <c r="F3125" i="2"/>
  <c r="F3124" i="2"/>
  <c r="F3123" i="2"/>
  <c r="F3137" i="2"/>
  <c r="F3136" i="2"/>
  <c r="F3135" i="2"/>
  <c r="F3134" i="2"/>
  <c r="F3133" i="2"/>
  <c r="F3132" i="2"/>
  <c r="F3131" i="2"/>
  <c r="F3130" i="2"/>
  <c r="F3129" i="2"/>
  <c r="F3128" i="2"/>
  <c r="F3141" i="2"/>
  <c r="F3140" i="2"/>
  <c r="F3146" i="2"/>
  <c r="F3145" i="2"/>
  <c r="F3144" i="2"/>
  <c r="F3045" i="2"/>
  <c r="F3011" i="2"/>
  <c r="F3010" i="2"/>
  <c r="F3009" i="2"/>
  <c r="F3008" i="2"/>
  <c r="F3007" i="2"/>
  <c r="F3006" i="2"/>
  <c r="F3005" i="2"/>
  <c r="F3004" i="2"/>
  <c r="F3003" i="2"/>
  <c r="F3002" i="2"/>
  <c r="F3023" i="2"/>
  <c r="F3022" i="2"/>
  <c r="F3021" i="2"/>
  <c r="F3020" i="2"/>
  <c r="F3019" i="2"/>
  <c r="F3018" i="2"/>
  <c r="F3017" i="2"/>
  <c r="F3016" i="2"/>
  <c r="F3015" i="2"/>
  <c r="F3014" i="2"/>
  <c r="F3034" i="2"/>
  <c r="F3033" i="2"/>
  <c r="F3032" i="2"/>
  <c r="F3031" i="2"/>
  <c r="F3030" i="2"/>
  <c r="F3029" i="2"/>
  <c r="F3028" i="2"/>
  <c r="F3027" i="2"/>
  <c r="F3026" i="2"/>
  <c r="F3044" i="2"/>
  <c r="F3043" i="2"/>
  <c r="F3042" i="2"/>
  <c r="F3041" i="2"/>
  <c r="F3040" i="2"/>
  <c r="F3039" i="2"/>
  <c r="F3038" i="2"/>
  <c r="F3037" i="2"/>
  <c r="F2995" i="2"/>
  <c r="F2508" i="2"/>
  <c r="F2516" i="2"/>
  <c r="F2515" i="2"/>
  <c r="F2514" i="2"/>
  <c r="F2513" i="2"/>
  <c r="F2512" i="2"/>
  <c r="F2511" i="2"/>
  <c r="F2510" i="2"/>
  <c r="F2509" i="2"/>
  <c r="F2507" i="2"/>
  <c r="F2506" i="2"/>
  <c r="F2522" i="2"/>
  <c r="F2521" i="2"/>
  <c r="F2520" i="2"/>
  <c r="F2519" i="2"/>
  <c r="F2535" i="2"/>
  <c r="F2534" i="2"/>
  <c r="F2533" i="2"/>
  <c r="F2532" i="2"/>
  <c r="F2531" i="2"/>
  <c r="F2530" i="2"/>
  <c r="F2529" i="2"/>
  <c r="F2528" i="2"/>
  <c r="F2527" i="2"/>
  <c r="F2526" i="2"/>
  <c r="F2525" i="2"/>
  <c r="F2541" i="2"/>
  <c r="F2540" i="2"/>
  <c r="F2539" i="2"/>
  <c r="F2538" i="2"/>
  <c r="F2554" i="2"/>
  <c r="F2553" i="2"/>
  <c r="F2552" i="2"/>
  <c r="F2551" i="2"/>
  <c r="F2550" i="2"/>
  <c r="F2549" i="2"/>
  <c r="F2548" i="2"/>
  <c r="F2547" i="2"/>
  <c r="F2546" i="2"/>
  <c r="F2545" i="2"/>
  <c r="F2544" i="2"/>
  <c r="F2560" i="2"/>
  <c r="F2559" i="2"/>
  <c r="F2558" i="2"/>
  <c r="F2557" i="2"/>
  <c r="F2574" i="2"/>
  <c r="F2573" i="2"/>
  <c r="F2572" i="2"/>
  <c r="F2571" i="2"/>
  <c r="F2570" i="2"/>
  <c r="F2569" i="2"/>
  <c r="F2568" i="2"/>
  <c r="F2567" i="2"/>
  <c r="F2566" i="2"/>
  <c r="F2565" i="2"/>
  <c r="F2564" i="2"/>
  <c r="F2563" i="2"/>
  <c r="F2579" i="2"/>
  <c r="F2578" i="2"/>
  <c r="F2577" i="2"/>
  <c r="F2586" i="2"/>
  <c r="F2585" i="2"/>
  <c r="F2584" i="2"/>
  <c r="F2583" i="2"/>
  <c r="F2582" i="2"/>
  <c r="F2599" i="2"/>
  <c r="F2598" i="2"/>
  <c r="F2597" i="2"/>
  <c r="F2596" i="2"/>
  <c r="F2595" i="2"/>
  <c r="F2594" i="2"/>
  <c r="F2593" i="2"/>
  <c r="F2592" i="2"/>
  <c r="F2591" i="2"/>
  <c r="F2590" i="2"/>
  <c r="F2589" i="2"/>
  <c r="F2604" i="2"/>
  <c r="F2603" i="2"/>
  <c r="F2602" i="2"/>
  <c r="F2610" i="2"/>
  <c r="F2609" i="2"/>
  <c r="F2608" i="2"/>
  <c r="F2607" i="2"/>
  <c r="F2616" i="2"/>
  <c r="F2615" i="2"/>
  <c r="F2614" i="2"/>
  <c r="F2613" i="2"/>
  <c r="F2629" i="2"/>
  <c r="F2628" i="2"/>
  <c r="F2627" i="2"/>
  <c r="F2626" i="2"/>
  <c r="F2625" i="2"/>
  <c r="F2624" i="2"/>
  <c r="F2623" i="2"/>
  <c r="F2622" i="2"/>
  <c r="F2621" i="2"/>
  <c r="F2620" i="2"/>
  <c r="F2619" i="2"/>
  <c r="F2634" i="2"/>
  <c r="F2633" i="2"/>
  <c r="F2632" i="2"/>
  <c r="F2640" i="2"/>
  <c r="F2639" i="2"/>
  <c r="F2638" i="2"/>
  <c r="F2637" i="2"/>
  <c r="F2646" i="2"/>
  <c r="F2645" i="2"/>
  <c r="F2644" i="2"/>
  <c r="F2643" i="2"/>
  <c r="F2659" i="2"/>
  <c r="F2658" i="2"/>
  <c r="F2657" i="2"/>
  <c r="F2656" i="2"/>
  <c r="F2655" i="2"/>
  <c r="F2654" i="2"/>
  <c r="F2653" i="2"/>
  <c r="F2652" i="2"/>
  <c r="F2651" i="2"/>
  <c r="F2650" i="2"/>
  <c r="F2649" i="2"/>
  <c r="F2664" i="2"/>
  <c r="F2663" i="2"/>
  <c r="F2662" i="2"/>
  <c r="F2670" i="2"/>
  <c r="F2669" i="2"/>
  <c r="F2668" i="2"/>
  <c r="F2667" i="2"/>
  <c r="F2676" i="2"/>
  <c r="F2675" i="2"/>
  <c r="F2674" i="2"/>
  <c r="F2673" i="2"/>
  <c r="F2690" i="2"/>
  <c r="F2689" i="2"/>
  <c r="F2688" i="2"/>
  <c r="F2687" i="2"/>
  <c r="F2686" i="2"/>
  <c r="F2685" i="2"/>
  <c r="F2684" i="2"/>
  <c r="F2683" i="2"/>
  <c r="F2682" i="2"/>
  <c r="F2681" i="2"/>
  <c r="F2680" i="2"/>
  <c r="F2679" i="2"/>
  <c r="F2695" i="2"/>
  <c r="F2694" i="2"/>
  <c r="F2693" i="2"/>
  <c r="F2702" i="2"/>
  <c r="F2701" i="2"/>
  <c r="F2700" i="2"/>
  <c r="F2699" i="2"/>
  <c r="F2698" i="2"/>
  <c r="F2709" i="2"/>
  <c r="F2708" i="2"/>
  <c r="F2707" i="2"/>
  <c r="F2706" i="2"/>
  <c r="F2705" i="2"/>
  <c r="F2716" i="2"/>
  <c r="F2715" i="2"/>
  <c r="F2714" i="2"/>
  <c r="F2713" i="2"/>
  <c r="F2712" i="2"/>
  <c r="F2722" i="2"/>
  <c r="F2723" i="2"/>
  <c r="F2721" i="2"/>
  <c r="F2720" i="2"/>
  <c r="F2719" i="2"/>
  <c r="F2736" i="2"/>
  <c r="F2735" i="2"/>
  <c r="F2734" i="2"/>
  <c r="F2733" i="2"/>
  <c r="F2732" i="2"/>
  <c r="F2731" i="2"/>
  <c r="F2730" i="2"/>
  <c r="F2729" i="2"/>
  <c r="F2728" i="2"/>
  <c r="F2727" i="2"/>
  <c r="F2726" i="2"/>
  <c r="F2741" i="2"/>
  <c r="F2740" i="2"/>
  <c r="F2739" i="2"/>
  <c r="F2747" i="2"/>
  <c r="F2746" i="2"/>
  <c r="F2745" i="2"/>
  <c r="F2744" i="2"/>
  <c r="F2753" i="2"/>
  <c r="F2752" i="2"/>
  <c r="F2751" i="2"/>
  <c r="F2750" i="2"/>
  <c r="F2766" i="2"/>
  <c r="F2765" i="2"/>
  <c r="F2764" i="2"/>
  <c r="F2763" i="2"/>
  <c r="F2762" i="2"/>
  <c r="F2761" i="2"/>
  <c r="F2760" i="2"/>
  <c r="F2759" i="2"/>
  <c r="F2758" i="2"/>
  <c r="F2757" i="2"/>
  <c r="F2756" i="2"/>
  <c r="F2771" i="2"/>
  <c r="F2770" i="2"/>
  <c r="F2769" i="2"/>
  <c r="F2777" i="2"/>
  <c r="F2776" i="2"/>
  <c r="F2775" i="2"/>
  <c r="F2774" i="2"/>
  <c r="F2783" i="2"/>
  <c r="F2782" i="2"/>
  <c r="F2781" i="2"/>
  <c r="F2780" i="2"/>
  <c r="F2796" i="2"/>
  <c r="F2795" i="2"/>
  <c r="F2794" i="2"/>
  <c r="F2793" i="2"/>
  <c r="F2792" i="2"/>
  <c r="F2791" i="2"/>
  <c r="F2790" i="2"/>
  <c r="F2789" i="2"/>
  <c r="F2788" i="2"/>
  <c r="F2787" i="2"/>
  <c r="F2786" i="2"/>
  <c r="F2801" i="2"/>
  <c r="F2800" i="2"/>
  <c r="F2799" i="2"/>
  <c r="F2807" i="2"/>
  <c r="F2806" i="2"/>
  <c r="F2805" i="2"/>
  <c r="F2804" i="2"/>
  <c r="F2813" i="2"/>
  <c r="F2812" i="2"/>
  <c r="F2811" i="2"/>
  <c r="F2810" i="2"/>
  <c r="F2827" i="2"/>
  <c r="F2826" i="2"/>
  <c r="F2825" i="2"/>
  <c r="F2824" i="2"/>
  <c r="F2823" i="2"/>
  <c r="F2822" i="2"/>
  <c r="F2821" i="2"/>
  <c r="F2820" i="2"/>
  <c r="F2819" i="2"/>
  <c r="F2818" i="2"/>
  <c r="F2817" i="2"/>
  <c r="F2816" i="2"/>
  <c r="F2832" i="2"/>
  <c r="F2831" i="2"/>
  <c r="F2830" i="2"/>
  <c r="F2839" i="2"/>
  <c r="F2838" i="2"/>
  <c r="F2837" i="2"/>
  <c r="F2836" i="2"/>
  <c r="F2835" i="2"/>
  <c r="F2846" i="2"/>
  <c r="F2845" i="2"/>
  <c r="F2844" i="2"/>
  <c r="F2843" i="2"/>
  <c r="F2842" i="2"/>
  <c r="F2853" i="2"/>
  <c r="F2852" i="2"/>
  <c r="F2851" i="2"/>
  <c r="F2850" i="2"/>
  <c r="F2849" i="2"/>
  <c r="F2860" i="2"/>
  <c r="F2859" i="2"/>
  <c r="F2858" i="2"/>
  <c r="F2857" i="2"/>
  <c r="F2856" i="2"/>
  <c r="F2873" i="2"/>
  <c r="F2872" i="2"/>
  <c r="F2871" i="2"/>
  <c r="F2870" i="2"/>
  <c r="F2869" i="2"/>
  <c r="F2868" i="2"/>
  <c r="F2867" i="2"/>
  <c r="F2866" i="2"/>
  <c r="F2865" i="2"/>
  <c r="F2864" i="2"/>
  <c r="F2863" i="2"/>
  <c r="F2878" i="2"/>
  <c r="F2877" i="2"/>
  <c r="F2876" i="2"/>
  <c r="F2884" i="2"/>
  <c r="F2883" i="2"/>
  <c r="F2882" i="2"/>
  <c r="F2881" i="2"/>
  <c r="F2890" i="2"/>
  <c r="F2889" i="2"/>
  <c r="F2888" i="2"/>
  <c r="F2887" i="2"/>
  <c r="F2903" i="2"/>
  <c r="F2902" i="2"/>
  <c r="F2901" i="2"/>
  <c r="F2900" i="2"/>
  <c r="F2899" i="2"/>
  <c r="F2898" i="2"/>
  <c r="F2897" i="2"/>
  <c r="F2896" i="2"/>
  <c r="F2895" i="2"/>
  <c r="F2894" i="2"/>
  <c r="F2893" i="2"/>
  <c r="F2908" i="2"/>
  <c r="F2907" i="2"/>
  <c r="F2906" i="2"/>
  <c r="F2914" i="2"/>
  <c r="F2913" i="2"/>
  <c r="F2912" i="2"/>
  <c r="F2911" i="2"/>
  <c r="F2920" i="2"/>
  <c r="F2919" i="2"/>
  <c r="F2918" i="2"/>
  <c r="F2917" i="2"/>
  <c r="F2933" i="2"/>
  <c r="F2932" i="2"/>
  <c r="F2931" i="2"/>
  <c r="F2930" i="2"/>
  <c r="F2929" i="2"/>
  <c r="F2928" i="2"/>
  <c r="F2927" i="2"/>
  <c r="F2926" i="2"/>
  <c r="F2925" i="2"/>
  <c r="F2924" i="2"/>
  <c r="F2923" i="2"/>
  <c r="F2938" i="2"/>
  <c r="F2937" i="2"/>
  <c r="F2936" i="2"/>
  <c r="F2944" i="2"/>
  <c r="F2943" i="2"/>
  <c r="F2942" i="2"/>
  <c r="F2941" i="2"/>
  <c r="F2950" i="2"/>
  <c r="F2949" i="2"/>
  <c r="F2948" i="2"/>
  <c r="F2947" i="2"/>
  <c r="F2964" i="2"/>
  <c r="F2963" i="2"/>
  <c r="F2962" i="2"/>
  <c r="F2961" i="2"/>
  <c r="F2960" i="2"/>
  <c r="F2959" i="2"/>
  <c r="F2958" i="2"/>
  <c r="F2957" i="2"/>
  <c r="F2956" i="2"/>
  <c r="F2955" i="2"/>
  <c r="F2954" i="2"/>
  <c r="F2953" i="2"/>
  <c r="F2969" i="2"/>
  <c r="F2968" i="2"/>
  <c r="F2967" i="2"/>
  <c r="F2976" i="2"/>
  <c r="F2975" i="2"/>
  <c r="F2974" i="2"/>
  <c r="F2973" i="2"/>
  <c r="F2972" i="2"/>
  <c r="F2983" i="2"/>
  <c r="F2982" i="2"/>
  <c r="F2981" i="2"/>
  <c r="F2980" i="2"/>
  <c r="F2979" i="2"/>
  <c r="F2990" i="2"/>
  <c r="F2989" i="2"/>
  <c r="F2988" i="2"/>
  <c r="F2987" i="2"/>
  <c r="F2986" i="2"/>
  <c r="F2996" i="2"/>
  <c r="F2994" i="2"/>
  <c r="F2993" i="2"/>
  <c r="F2997" i="2"/>
  <c r="F2388" i="2"/>
  <c r="F2385" i="2"/>
  <c r="F2384" i="2"/>
  <c r="F2383" i="2"/>
  <c r="F2382" i="2"/>
  <c r="F2381" i="2"/>
  <c r="F2380" i="2"/>
  <c r="F2379" i="2"/>
  <c r="F2378" i="2"/>
  <c r="F2377" i="2"/>
  <c r="F2376" i="2"/>
  <c r="F2390" i="2"/>
  <c r="F2389" i="2"/>
  <c r="F2395" i="2"/>
  <c r="F2394" i="2"/>
  <c r="F2393" i="2"/>
  <c r="F2400" i="2"/>
  <c r="F2399" i="2"/>
  <c r="F2398" i="2"/>
  <c r="F2404" i="2"/>
  <c r="F2403" i="2"/>
  <c r="F2409" i="2"/>
  <c r="F2408" i="2"/>
  <c r="F2407" i="2"/>
  <c r="F2415" i="2"/>
  <c r="F2414" i="2"/>
  <c r="F2413" i="2"/>
  <c r="F2412" i="2"/>
  <c r="F2420" i="2"/>
  <c r="F2419" i="2"/>
  <c r="F2418" i="2"/>
  <c r="F2432" i="2"/>
  <c r="F2431" i="2"/>
  <c r="F2430" i="2"/>
  <c r="F2429" i="2"/>
  <c r="F2428" i="2"/>
  <c r="F2427" i="2"/>
  <c r="F2426" i="2"/>
  <c r="F2425" i="2"/>
  <c r="F2424" i="2"/>
  <c r="F2423" i="2"/>
  <c r="F2437" i="2"/>
  <c r="F2436" i="2"/>
  <c r="F2435" i="2"/>
  <c r="F2442" i="2"/>
  <c r="F2441" i="2"/>
  <c r="F2440" i="2"/>
  <c r="F2447" i="2"/>
  <c r="F2446" i="2"/>
  <c r="F2445" i="2"/>
  <c r="F2459" i="2"/>
  <c r="F2458" i="2"/>
  <c r="F2457" i="2"/>
  <c r="F2456" i="2"/>
  <c r="F2455" i="2"/>
  <c r="F2454" i="2"/>
  <c r="F2453" i="2"/>
  <c r="F2452" i="2"/>
  <c r="F2451" i="2"/>
  <c r="F2450" i="2"/>
  <c r="F2464" i="2"/>
  <c r="F2463" i="2"/>
  <c r="F2462" i="2"/>
  <c r="F2469" i="2"/>
  <c r="F2468" i="2"/>
  <c r="F2467" i="2"/>
  <c r="F2474" i="2"/>
  <c r="F2473" i="2"/>
  <c r="F2472" i="2"/>
  <c r="F2486" i="2"/>
  <c r="F2485" i="2"/>
  <c r="F2484" i="2"/>
  <c r="F2483" i="2"/>
  <c r="F2482" i="2"/>
  <c r="F2481" i="2"/>
  <c r="F2480" i="2"/>
  <c r="F2479" i="2"/>
  <c r="F2478" i="2"/>
  <c r="F2477" i="2"/>
  <c r="F2496" i="2"/>
  <c r="F2495" i="2"/>
  <c r="F2494" i="2"/>
  <c r="F2491" i="2"/>
  <c r="F2490" i="2"/>
  <c r="F2489" i="2"/>
  <c r="F2500" i="2"/>
  <c r="F2499" i="2"/>
  <c r="F2501" i="2"/>
  <c r="F2141" i="2"/>
  <c r="F2140" i="2"/>
  <c r="F2139" i="2"/>
  <c r="F2138" i="2"/>
  <c r="F2137" i="2"/>
  <c r="F2136" i="2"/>
  <c r="F2135" i="2"/>
  <c r="F2134" i="2"/>
  <c r="F2133" i="2"/>
  <c r="F2132" i="2"/>
  <c r="F2131" i="2"/>
  <c r="F2145" i="2"/>
  <c r="F2144" i="2"/>
  <c r="F2150" i="2"/>
  <c r="F2149" i="2"/>
  <c r="F2148" i="2"/>
  <c r="F2155" i="2"/>
  <c r="F2154" i="2"/>
  <c r="F2153" i="2"/>
  <c r="F2168" i="2"/>
  <c r="F2167" i="2"/>
  <c r="F2166" i="2"/>
  <c r="F2165" i="2"/>
  <c r="F2164" i="2"/>
  <c r="F2163" i="2"/>
  <c r="F2162" i="2"/>
  <c r="F2161" i="2"/>
  <c r="F2160" i="2"/>
  <c r="F2159" i="2"/>
  <c r="F2158" i="2"/>
  <c r="F2172" i="2"/>
  <c r="F2171" i="2"/>
  <c r="F2177" i="2"/>
  <c r="F2176" i="2"/>
  <c r="F2175" i="2"/>
  <c r="F2182" i="2"/>
  <c r="F2181" i="2"/>
  <c r="F2180" i="2"/>
  <c r="F2195" i="2"/>
  <c r="F2194" i="2"/>
  <c r="F2193" i="2"/>
  <c r="F2192" i="2"/>
  <c r="F2191" i="2"/>
  <c r="F2190" i="2"/>
  <c r="F2189" i="2"/>
  <c r="F2188" i="2"/>
  <c r="F2187" i="2"/>
  <c r="F2186" i="2"/>
  <c r="F2185" i="2"/>
  <c r="F2199" i="2"/>
  <c r="F2198" i="2"/>
  <c r="F2204" i="2"/>
  <c r="F2203" i="2"/>
  <c r="F2202" i="2"/>
  <c r="F2209" i="2"/>
  <c r="F2208" i="2"/>
  <c r="F2207" i="2"/>
  <c r="F2222" i="2"/>
  <c r="F2221" i="2"/>
  <c r="F2220" i="2"/>
  <c r="F2219" i="2"/>
  <c r="F2218" i="2"/>
  <c r="F2217" i="2"/>
  <c r="F2216" i="2"/>
  <c r="F2215" i="2"/>
  <c r="F2214" i="2"/>
  <c r="F2213" i="2"/>
  <c r="F2212" i="2"/>
  <c r="F2226" i="2"/>
  <c r="F2225" i="2"/>
  <c r="F2231" i="2"/>
  <c r="F2230" i="2"/>
  <c r="F2229" i="2"/>
  <c r="F2236" i="2"/>
  <c r="F2235" i="2"/>
  <c r="F2234" i="2"/>
  <c r="F2249" i="2"/>
  <c r="F2248" i="2"/>
  <c r="F2247" i="2"/>
  <c r="F2246" i="2"/>
  <c r="F2245" i="2"/>
  <c r="F2244" i="2"/>
  <c r="F2243" i="2"/>
  <c r="F2242" i="2"/>
  <c r="F2241" i="2"/>
  <c r="F2240" i="2"/>
  <c r="F2239" i="2"/>
  <c r="F2253" i="2"/>
  <c r="F2252" i="2"/>
  <c r="F2258" i="2"/>
  <c r="F2257" i="2"/>
  <c r="F2256" i="2"/>
  <c r="F2263" i="2"/>
  <c r="F2262" i="2"/>
  <c r="F2261" i="2"/>
  <c r="F2276" i="2"/>
  <c r="F2275" i="2"/>
  <c r="F2274" i="2"/>
  <c r="F2273" i="2"/>
  <c r="F2272" i="2"/>
  <c r="F2271" i="2"/>
  <c r="F2270" i="2"/>
  <c r="F2269" i="2"/>
  <c r="F2268" i="2"/>
  <c r="F2267" i="2"/>
  <c r="F2266" i="2"/>
  <c r="F2280" i="2"/>
  <c r="F2279" i="2"/>
  <c r="F2285" i="2"/>
  <c r="F2284" i="2"/>
  <c r="F2283" i="2"/>
  <c r="F2290" i="2"/>
  <c r="F2289" i="2"/>
  <c r="F2288" i="2"/>
  <c r="F2293" i="2"/>
  <c r="F2303" i="2"/>
  <c r="F2302" i="2"/>
  <c r="F2301" i="2"/>
  <c r="F2300" i="2"/>
  <c r="F2299" i="2"/>
  <c r="F2298" i="2"/>
  <c r="F2297" i="2"/>
  <c r="F2296" i="2"/>
  <c r="F2295" i="2"/>
  <c r="F2294" i="2"/>
  <c r="F2307" i="2"/>
  <c r="F2306" i="2"/>
  <c r="F2310" i="2"/>
  <c r="F2312" i="2"/>
  <c r="F2311" i="2"/>
  <c r="F2317" i="2"/>
  <c r="F2316" i="2"/>
  <c r="F2315" i="2"/>
  <c r="F2330" i="2"/>
  <c r="F2329" i="2"/>
  <c r="F2328" i="2"/>
  <c r="F2327" i="2"/>
  <c r="F2326" i="2"/>
  <c r="F2325" i="2"/>
  <c r="F2324" i="2"/>
  <c r="F2323" i="2"/>
  <c r="F2322" i="2"/>
  <c r="F2321" i="2"/>
  <c r="F2320" i="2"/>
  <c r="F2334" i="2"/>
  <c r="F2333" i="2"/>
  <c r="F2339" i="2"/>
  <c r="F2338" i="2"/>
  <c r="F2337" i="2"/>
  <c r="F2344" i="2"/>
  <c r="F2343" i="2"/>
  <c r="F2342" i="2"/>
  <c r="F2357" i="2"/>
  <c r="F2356" i="2"/>
  <c r="F2355" i="2"/>
  <c r="F2354" i="2"/>
  <c r="F2353" i="2"/>
  <c r="F2352" i="2"/>
  <c r="F2351" i="2"/>
  <c r="F2350" i="2"/>
  <c r="F2349" i="2"/>
  <c r="F2348" i="2"/>
  <c r="F2347" i="2"/>
  <c r="F2361" i="2"/>
  <c r="F2360" i="2"/>
  <c r="F2366" i="2"/>
  <c r="F2365" i="2"/>
  <c r="F2364" i="2"/>
  <c r="F2371" i="2"/>
  <c r="F2370" i="2"/>
  <c r="F2369" i="2"/>
  <c r="F2034" i="2"/>
  <c r="F2033" i="2"/>
  <c r="F2032" i="2"/>
  <c r="F2031" i="2"/>
  <c r="F2030" i="2"/>
  <c r="F2029" i="2"/>
  <c r="F2028" i="2"/>
  <c r="F2027" i="2"/>
  <c r="F2026" i="2"/>
  <c r="F2025" i="2"/>
  <c r="F2038" i="2"/>
  <c r="F2037" i="2"/>
  <c r="F2043" i="2"/>
  <c r="F2042" i="2"/>
  <c r="F2041" i="2"/>
  <c r="F2048" i="2"/>
  <c r="F2047" i="2"/>
  <c r="F2046" i="2"/>
  <c r="F2060" i="2"/>
  <c r="F2059" i="2"/>
  <c r="F2058" i="2"/>
  <c r="F2057" i="2"/>
  <c r="F2056" i="2"/>
  <c r="F2055" i="2"/>
  <c r="F2054" i="2"/>
  <c r="F2053" i="2"/>
  <c r="F2052" i="2"/>
  <c r="F2051" i="2"/>
  <c r="F2064" i="2"/>
  <c r="F2063" i="2"/>
  <c r="F2069" i="2"/>
  <c r="F2068" i="2"/>
  <c r="F2067" i="2"/>
  <c r="F2074" i="2"/>
  <c r="F2073" i="2"/>
  <c r="F2072" i="2"/>
  <c r="F2086" i="2"/>
  <c r="F2085" i="2"/>
  <c r="F2084" i="2"/>
  <c r="F2083" i="2"/>
  <c r="F2082" i="2"/>
  <c r="F2081" i="2"/>
  <c r="F2080" i="2"/>
  <c r="F2079" i="2"/>
  <c r="F2078" i="2"/>
  <c r="F2077" i="2"/>
  <c r="F2090" i="2"/>
  <c r="F2089" i="2"/>
  <c r="F2095" i="2"/>
  <c r="F2094" i="2"/>
  <c r="F2093" i="2"/>
  <c r="F2100" i="2"/>
  <c r="F2099" i="2"/>
  <c r="F2098" i="2"/>
  <c r="F2112" i="2"/>
  <c r="F2111" i="2"/>
  <c r="F2110" i="2"/>
  <c r="F2109" i="2"/>
  <c r="F2108" i="2"/>
  <c r="F2107" i="2"/>
  <c r="F2106" i="2"/>
  <c r="F2105" i="2"/>
  <c r="F2104" i="2"/>
  <c r="F2103" i="2"/>
  <c r="F2116" i="2"/>
  <c r="F2115" i="2"/>
  <c r="F2121" i="2"/>
  <c r="F2120" i="2"/>
  <c r="F2119" i="2"/>
  <c r="F2125" i="2"/>
  <c r="F2124" i="2"/>
  <c r="F2126" i="2"/>
  <c r="F1893" i="2"/>
  <c r="F1892" i="2"/>
  <c r="F1891" i="2"/>
  <c r="F1890" i="2"/>
  <c r="F1889" i="2"/>
  <c r="F1888" i="2"/>
  <c r="F1887" i="2"/>
  <c r="F1886" i="2"/>
  <c r="F1885" i="2"/>
  <c r="F1884" i="2"/>
  <c r="F1883" i="2"/>
  <c r="F1906" i="2"/>
  <c r="F1905" i="2"/>
  <c r="F1904" i="2"/>
  <c r="F1903" i="2"/>
  <c r="F1902" i="2"/>
  <c r="F1901" i="2"/>
  <c r="F1900" i="2"/>
  <c r="F1899" i="2"/>
  <c r="F1898" i="2"/>
  <c r="F1897" i="2"/>
  <c r="F1896" i="2"/>
  <c r="F1919" i="2"/>
  <c r="F1918" i="2"/>
  <c r="F1917" i="2"/>
  <c r="F1916" i="2"/>
  <c r="F1915" i="2"/>
  <c r="F1914" i="2"/>
  <c r="F1913" i="2"/>
  <c r="F1912" i="2"/>
  <c r="F1911" i="2"/>
  <c r="F1910" i="2"/>
  <c r="F1909" i="2"/>
  <c r="F1932" i="2"/>
  <c r="F1931" i="2"/>
  <c r="F1930" i="2"/>
  <c r="F1929" i="2"/>
  <c r="F1928" i="2"/>
  <c r="F1927" i="2"/>
  <c r="F1926" i="2"/>
  <c r="F1925" i="2"/>
  <c r="F1924" i="2"/>
  <c r="F1923" i="2"/>
  <c r="F1922" i="2"/>
  <c r="F1945" i="2"/>
  <c r="F1944" i="2"/>
  <c r="F1943" i="2"/>
  <c r="F1942" i="2"/>
  <c r="F1941" i="2"/>
  <c r="F1940" i="2"/>
  <c r="F1939" i="2"/>
  <c r="F1938" i="2"/>
  <c r="F1937" i="2"/>
  <c r="F1936" i="2"/>
  <c r="F1935" i="2"/>
  <c r="F1958" i="2"/>
  <c r="F1957" i="2"/>
  <c r="F1956" i="2"/>
  <c r="F1955" i="2"/>
  <c r="F1954" i="2"/>
  <c r="F1953" i="2"/>
  <c r="F1952" i="2"/>
  <c r="F1951" i="2"/>
  <c r="F1950" i="2"/>
  <c r="F1949" i="2"/>
  <c r="F1948" i="2"/>
  <c r="F1970" i="2"/>
  <c r="F1969" i="2"/>
  <c r="F1968" i="2"/>
  <c r="F1967" i="2"/>
  <c r="F1966" i="2"/>
  <c r="F1965" i="2"/>
  <c r="F1964" i="2"/>
  <c r="F1963" i="2"/>
  <c r="F1962" i="2"/>
  <c r="F1961" i="2"/>
  <c r="F1982" i="2"/>
  <c r="F1981" i="2"/>
  <c r="F1980" i="2"/>
  <c r="F1979" i="2"/>
  <c r="F1978" i="2"/>
  <c r="F1977" i="2"/>
  <c r="F1976" i="2"/>
  <c r="F1975" i="2"/>
  <c r="F1974" i="2"/>
  <c r="F1973" i="2"/>
  <c r="F1995" i="2"/>
  <c r="F1994" i="2"/>
  <c r="F1993" i="2"/>
  <c r="F1992" i="2"/>
  <c r="F1991" i="2"/>
  <c r="F1990" i="2"/>
  <c r="F1989" i="2"/>
  <c r="F1988" i="2"/>
  <c r="F1987" i="2"/>
  <c r="F1986" i="2"/>
  <c r="F1985" i="2"/>
  <c r="F2008" i="2"/>
  <c r="F2007" i="2"/>
  <c r="F2006" i="2"/>
  <c r="F2005" i="2"/>
  <c r="F2004" i="2"/>
  <c r="F2003" i="2"/>
  <c r="F2002" i="2"/>
  <c r="F2001" i="2"/>
  <c r="F2000" i="2"/>
  <c r="F1999" i="2"/>
  <c r="F1998" i="2"/>
  <c r="F2019" i="2"/>
  <c r="F2018" i="2"/>
  <c r="F2017" i="2"/>
  <c r="F2016" i="2"/>
  <c r="F2015" i="2"/>
  <c r="F2014" i="2"/>
  <c r="F2013" i="2"/>
  <c r="F2012" i="2"/>
  <c r="F2011" i="2"/>
  <c r="F2020" i="2"/>
  <c r="F1818" i="2"/>
  <c r="F1817" i="2"/>
  <c r="F1816" i="2"/>
  <c r="F1815" i="2"/>
  <c r="F1814" i="2"/>
  <c r="F1813" i="2"/>
  <c r="F1812" i="2"/>
  <c r="F1811" i="2"/>
  <c r="F1810" i="2"/>
  <c r="F1809" i="2"/>
  <c r="F1830" i="2"/>
  <c r="F1829" i="2"/>
  <c r="F1828" i="2"/>
  <c r="F1827" i="2"/>
  <c r="F1826" i="2"/>
  <c r="F1825" i="2"/>
  <c r="F1824" i="2"/>
  <c r="F1823" i="2"/>
  <c r="F1822" i="2"/>
  <c r="F1821" i="2"/>
  <c r="F1842" i="2"/>
  <c r="F1841" i="2"/>
  <c r="F1840" i="2"/>
  <c r="F1839" i="2"/>
  <c r="F1838" i="2"/>
  <c r="F1837" i="2"/>
  <c r="F1836" i="2"/>
  <c r="F1835" i="2"/>
  <c r="F1834" i="2"/>
  <c r="F1833" i="2"/>
  <c r="F1854" i="2"/>
  <c r="F1853" i="2"/>
  <c r="F1852" i="2"/>
  <c r="F1851" i="2"/>
  <c r="F1850" i="2"/>
  <c r="F1849" i="2"/>
  <c r="F1848" i="2"/>
  <c r="F1847" i="2"/>
  <c r="F1846" i="2"/>
  <c r="F1845" i="2"/>
  <c r="F1866" i="2"/>
  <c r="F1865" i="2"/>
  <c r="F1864" i="2"/>
  <c r="F1863" i="2"/>
  <c r="F1862" i="2"/>
  <c r="F1861" i="2"/>
  <c r="F1860" i="2"/>
  <c r="F1859" i="2"/>
  <c r="F1858" i="2"/>
  <c r="F1857" i="2"/>
  <c r="F1878" i="2"/>
  <c r="F1870" i="2"/>
  <c r="F1871" i="2"/>
  <c r="F1872" i="2"/>
  <c r="F1873" i="2"/>
  <c r="F1874" i="2"/>
  <c r="F1875" i="2"/>
  <c r="F1876" i="2"/>
  <c r="F1877" i="2"/>
  <c r="F1869" i="2"/>
  <c r="F1781" i="2"/>
  <c r="F1791" i="2"/>
  <c r="F1790" i="2"/>
  <c r="F1789" i="2"/>
  <c r="F1788" i="2"/>
  <c r="F1787" i="2"/>
  <c r="F1786" i="2"/>
  <c r="F1785" i="2"/>
  <c r="F1784" i="2"/>
  <c r="F1783" i="2"/>
  <c r="F1782" i="2"/>
  <c r="F1804" i="2"/>
  <c r="F1803" i="2"/>
  <c r="F1802" i="2"/>
  <c r="F1801" i="2"/>
  <c r="F1800" i="2"/>
  <c r="F1799" i="2"/>
  <c r="F1798" i="2"/>
  <c r="F1797" i="2"/>
  <c r="F1796" i="2"/>
  <c r="F1795" i="2"/>
  <c r="F1794" i="2"/>
  <c r="F1076" i="2"/>
  <c r="F1075" i="2"/>
  <c r="F1074" i="2"/>
  <c r="F1073" i="2"/>
  <c r="F1072" i="2"/>
  <c r="F1071" i="2"/>
  <c r="F1070" i="2"/>
  <c r="F1069" i="2"/>
  <c r="F1068" i="2"/>
  <c r="F1067" i="2"/>
  <c r="F1066" i="2"/>
  <c r="F1080" i="2"/>
  <c r="F1079" i="2"/>
  <c r="F1085" i="2"/>
  <c r="F1084" i="2"/>
  <c r="F1083" i="2"/>
  <c r="F1089" i="2"/>
  <c r="F1088" i="2"/>
  <c r="F1102" i="2"/>
  <c r="F1101" i="2"/>
  <c r="F1100" i="2"/>
  <c r="F1099" i="2"/>
  <c r="F1098" i="2"/>
  <c r="F1097" i="2"/>
  <c r="F1096" i="2"/>
  <c r="F1095" i="2"/>
  <c r="F1094" i="2"/>
  <c r="F1093" i="2"/>
  <c r="F1092" i="2"/>
  <c r="F1106" i="2"/>
  <c r="F1105" i="2"/>
  <c r="F1119" i="2"/>
  <c r="F1118" i="2"/>
  <c r="F1117" i="2"/>
  <c r="F1116" i="2"/>
  <c r="F1115" i="2"/>
  <c r="F1114" i="2"/>
  <c r="F1113" i="2"/>
  <c r="F1112" i="2"/>
  <c r="F1111" i="2"/>
  <c r="F1110" i="2"/>
  <c r="F1109" i="2"/>
  <c r="F1123" i="2"/>
  <c r="F1122" i="2"/>
  <c r="F1136" i="2"/>
  <c r="F1135" i="2"/>
  <c r="F1134" i="2"/>
  <c r="F1133" i="2"/>
  <c r="F1132" i="2"/>
  <c r="F1131" i="2"/>
  <c r="F1130" i="2"/>
  <c r="F1129" i="2"/>
  <c r="F1128" i="2"/>
  <c r="F1127" i="2"/>
  <c r="F1126" i="2"/>
  <c r="F1140" i="2"/>
  <c r="F1139" i="2"/>
  <c r="F1154" i="2"/>
  <c r="F1153" i="2"/>
  <c r="F1152" i="2"/>
  <c r="F1151" i="2"/>
  <c r="F1150" i="2"/>
  <c r="F1149" i="2"/>
  <c r="F1148" i="2"/>
  <c r="F1147" i="2"/>
  <c r="F1146" i="2"/>
  <c r="F1145" i="2"/>
  <c r="F1144" i="2"/>
  <c r="F1143" i="2"/>
  <c r="F1158" i="2"/>
  <c r="F1157" i="2"/>
  <c r="F1172" i="2"/>
  <c r="F1171" i="2"/>
  <c r="F1170" i="2"/>
  <c r="F1169" i="2"/>
  <c r="F1168" i="2"/>
  <c r="F1167" i="2"/>
  <c r="F1166" i="2"/>
  <c r="F1165" i="2"/>
  <c r="F1164" i="2"/>
  <c r="F1163" i="2"/>
  <c r="F1162" i="2"/>
  <c r="F1161" i="2"/>
  <c r="F1176" i="2"/>
  <c r="F1175" i="2"/>
  <c r="F1189" i="2"/>
  <c r="F1188" i="2"/>
  <c r="F1187" i="2"/>
  <c r="F1186" i="2"/>
  <c r="F1185" i="2"/>
  <c r="F1184" i="2"/>
  <c r="F1183" i="2"/>
  <c r="F1182" i="2"/>
  <c r="F1181" i="2"/>
  <c r="F1180" i="2"/>
  <c r="F1179" i="2"/>
  <c r="F1193" i="2"/>
  <c r="F1192" i="2"/>
  <c r="F1206" i="2"/>
  <c r="F1205" i="2"/>
  <c r="F1204" i="2"/>
  <c r="F1203" i="2"/>
  <c r="F1202" i="2"/>
  <c r="F1201" i="2"/>
  <c r="F1200" i="2"/>
  <c r="F1199" i="2"/>
  <c r="F1198" i="2"/>
  <c r="F1197" i="2"/>
  <c r="F1196" i="2"/>
  <c r="F1211" i="2"/>
  <c r="F1210" i="2"/>
  <c r="F1209" i="2"/>
  <c r="F1216" i="2"/>
  <c r="F1215" i="2"/>
  <c r="F1214" i="2"/>
  <c r="F1221" i="2"/>
  <c r="F1220" i="2"/>
  <c r="F1219" i="2"/>
  <c r="F1234" i="2"/>
  <c r="F1233" i="2"/>
  <c r="F1232" i="2"/>
  <c r="F1231" i="2"/>
  <c r="F1230" i="2"/>
  <c r="F1229" i="2"/>
  <c r="F1228" i="2"/>
  <c r="F1227" i="2"/>
  <c r="F1226" i="2"/>
  <c r="F1225" i="2"/>
  <c r="F1224" i="2"/>
  <c r="F1239" i="2"/>
  <c r="F1238" i="2"/>
  <c r="F1237" i="2"/>
  <c r="F1252" i="2"/>
  <c r="F1251" i="2"/>
  <c r="F1250" i="2"/>
  <c r="F1249" i="2"/>
  <c r="F1248" i="2"/>
  <c r="F1247" i="2"/>
  <c r="F1246" i="2"/>
  <c r="F1245" i="2"/>
  <c r="F1244" i="2"/>
  <c r="F1243" i="2"/>
  <c r="F1242" i="2"/>
  <c r="F1257" i="2"/>
  <c r="F1256" i="2"/>
  <c r="F1255" i="2"/>
  <c r="F1262" i="2"/>
  <c r="F1261" i="2"/>
  <c r="F1260" i="2"/>
  <c r="F1267" i="2"/>
  <c r="F1266" i="2"/>
  <c r="F1265" i="2"/>
  <c r="F1273" i="2"/>
  <c r="F1272" i="2"/>
  <c r="F1271" i="2"/>
  <c r="F1270" i="2"/>
  <c r="F1278" i="2"/>
  <c r="F1277" i="2"/>
  <c r="F1276" i="2"/>
  <c r="F1284" i="2"/>
  <c r="F1283" i="2"/>
  <c r="F1282" i="2"/>
  <c r="F1281" i="2"/>
  <c r="F1289" i="2"/>
  <c r="F1288" i="2"/>
  <c r="F1287" i="2"/>
  <c r="F1302" i="2"/>
  <c r="F1301" i="2"/>
  <c r="F1300" i="2"/>
  <c r="F1299" i="2"/>
  <c r="F1298" i="2"/>
  <c r="F1297" i="2"/>
  <c r="F1296" i="2"/>
  <c r="F1295" i="2"/>
  <c r="F1294" i="2"/>
  <c r="F1293" i="2"/>
  <c r="F1292" i="2"/>
  <c r="F1307" i="2"/>
  <c r="F1306" i="2"/>
  <c r="F1305" i="2"/>
  <c r="F1313" i="2"/>
  <c r="F1312" i="2"/>
  <c r="F1311" i="2"/>
  <c r="F1310" i="2"/>
  <c r="F1318" i="2"/>
  <c r="F1317" i="2"/>
  <c r="F1316" i="2"/>
  <c r="F1332" i="2"/>
  <c r="F1331" i="2"/>
  <c r="F1330" i="2"/>
  <c r="F1329" i="2"/>
  <c r="F1328" i="2"/>
  <c r="F1327" i="2"/>
  <c r="F1326" i="2"/>
  <c r="F1325" i="2"/>
  <c r="F1324" i="2"/>
  <c r="F1323" i="2"/>
  <c r="F1322" i="2"/>
  <c r="F1321" i="2"/>
  <c r="F1337" i="2"/>
  <c r="F1336" i="2"/>
  <c r="F1335" i="2"/>
  <c r="F1343" i="2"/>
  <c r="F1342" i="2"/>
  <c r="F1341" i="2"/>
  <c r="F1340" i="2"/>
  <c r="F1347" i="2"/>
  <c r="F1348" i="2"/>
  <c r="F1346" i="2"/>
  <c r="F1355" i="2"/>
  <c r="F1354" i="2"/>
  <c r="F1353" i="2"/>
  <c r="F1352" i="2"/>
  <c r="F1351" i="2"/>
  <c r="F1360" i="2"/>
  <c r="F1359" i="2"/>
  <c r="F1358" i="2"/>
  <c r="F1367" i="2"/>
  <c r="F1366" i="2"/>
  <c r="F1365" i="2"/>
  <c r="F1364" i="2"/>
  <c r="F1363" i="2"/>
  <c r="F1372" i="2"/>
  <c r="F1371" i="2"/>
  <c r="F1370" i="2"/>
  <c r="F1386" i="2"/>
  <c r="F1385" i="2"/>
  <c r="F1384" i="2"/>
  <c r="F1383" i="2"/>
  <c r="F1382" i="2"/>
  <c r="F1381" i="2"/>
  <c r="F1380" i="2"/>
  <c r="F1379" i="2"/>
  <c r="F1378" i="2"/>
  <c r="F1377" i="2"/>
  <c r="F1376" i="2"/>
  <c r="F1375" i="2"/>
  <c r="F1391" i="2"/>
  <c r="F1390" i="2"/>
  <c r="F1389" i="2"/>
  <c r="F1398" i="2"/>
  <c r="F1397" i="2"/>
  <c r="F1396" i="2"/>
  <c r="F1395" i="2"/>
  <c r="F1394" i="2"/>
  <c r="F1403" i="2"/>
  <c r="F1402" i="2"/>
  <c r="F1401" i="2"/>
  <c r="F1416" i="2"/>
  <c r="F1415" i="2"/>
  <c r="F1414" i="2"/>
  <c r="F1413" i="2"/>
  <c r="F1412" i="2"/>
  <c r="F1411" i="2"/>
  <c r="F1410" i="2"/>
  <c r="F1409" i="2"/>
  <c r="F1408" i="2"/>
  <c r="F1407" i="2"/>
  <c r="F1406" i="2"/>
  <c r="F1421" i="2"/>
  <c r="F1420" i="2"/>
  <c r="F1419" i="2"/>
  <c r="F1427" i="2"/>
  <c r="F1426" i="2"/>
  <c r="F1425" i="2"/>
  <c r="F1424" i="2"/>
  <c r="F1432" i="2"/>
  <c r="F1431" i="2"/>
  <c r="F1430" i="2"/>
  <c r="F1445" i="2"/>
  <c r="F1444" i="2"/>
  <c r="F1443" i="2"/>
  <c r="F1442" i="2"/>
  <c r="F1441" i="2"/>
  <c r="F1440" i="2"/>
  <c r="F1439" i="2"/>
  <c r="F1438" i="2"/>
  <c r="F1437" i="2"/>
  <c r="F1436" i="2"/>
  <c r="F1435" i="2"/>
  <c r="F1450" i="2"/>
  <c r="F1449" i="2"/>
  <c r="F1448" i="2"/>
  <c r="F1456" i="2"/>
  <c r="F1455" i="2"/>
  <c r="F1454" i="2"/>
  <c r="F1453" i="2"/>
  <c r="F1461" i="2"/>
  <c r="F1460" i="2"/>
  <c r="F1459" i="2"/>
  <c r="F1474" i="2"/>
  <c r="F1473" i="2"/>
  <c r="F1472" i="2"/>
  <c r="F1471" i="2"/>
  <c r="F1470" i="2"/>
  <c r="F1469" i="2"/>
  <c r="F1468" i="2"/>
  <c r="F1467" i="2"/>
  <c r="F1466" i="2"/>
  <c r="F1465" i="2"/>
  <c r="F1464" i="2"/>
  <c r="F1479" i="2"/>
  <c r="F1478" i="2"/>
  <c r="F1477" i="2"/>
  <c r="F1485" i="2"/>
  <c r="F1484" i="2"/>
  <c r="F1483" i="2"/>
  <c r="F1482" i="2"/>
  <c r="F1490" i="2"/>
  <c r="F1489" i="2"/>
  <c r="F1488" i="2"/>
  <c r="F1504" i="2"/>
  <c r="F1503" i="2"/>
  <c r="F1502" i="2"/>
  <c r="F1501" i="2"/>
  <c r="F1500" i="2"/>
  <c r="F1499" i="2"/>
  <c r="F1498" i="2"/>
  <c r="F1497" i="2"/>
  <c r="F1496" i="2"/>
  <c r="F1495" i="2"/>
  <c r="F1494" i="2"/>
  <c r="F1493" i="2"/>
  <c r="F1509" i="2"/>
  <c r="F1508" i="2"/>
  <c r="F1507" i="2"/>
  <c r="F1515" i="2"/>
  <c r="F1514" i="2"/>
  <c r="F1513" i="2"/>
  <c r="F1512" i="2"/>
  <c r="F1520" i="2"/>
  <c r="F1519" i="2"/>
  <c r="F1518" i="2"/>
  <c r="F1527" i="2"/>
  <c r="F1526" i="2"/>
  <c r="F1525" i="2"/>
  <c r="F1524" i="2"/>
  <c r="F1523" i="2"/>
  <c r="F1532" i="2"/>
  <c r="F1531" i="2"/>
  <c r="F1530" i="2"/>
  <c r="F1539" i="2"/>
  <c r="F1538" i="2"/>
  <c r="F1537" i="2"/>
  <c r="F1536" i="2"/>
  <c r="F1535" i="2"/>
  <c r="F1544" i="2"/>
  <c r="F1543" i="2"/>
  <c r="F1542" i="2"/>
  <c r="F1558" i="2"/>
  <c r="F1557" i="2"/>
  <c r="F1556" i="2"/>
  <c r="F1555" i="2"/>
  <c r="F1554" i="2"/>
  <c r="F1553" i="2"/>
  <c r="F1552" i="2"/>
  <c r="F1551" i="2"/>
  <c r="F1550" i="2"/>
  <c r="F1549" i="2"/>
  <c r="F1548" i="2"/>
  <c r="F1547" i="2"/>
  <c r="F1563" i="2"/>
  <c r="F1562" i="2"/>
  <c r="F1561" i="2"/>
  <c r="F1570" i="2"/>
  <c r="F1569" i="2"/>
  <c r="F1568" i="2"/>
  <c r="F1567" i="2"/>
  <c r="F1566" i="2"/>
  <c r="F1575" i="2"/>
  <c r="F1574" i="2"/>
  <c r="F1573" i="2"/>
  <c r="F1588" i="2"/>
  <c r="F1587" i="2"/>
  <c r="F1586" i="2"/>
  <c r="F1585" i="2"/>
  <c r="F1584" i="2"/>
  <c r="F1583" i="2"/>
  <c r="F1582" i="2"/>
  <c r="F1581" i="2"/>
  <c r="F1580" i="2"/>
  <c r="F1579" i="2"/>
  <c r="F1578" i="2"/>
  <c r="F1592" i="2"/>
  <c r="F1593" i="2"/>
  <c r="F1591" i="2"/>
  <c r="F1599" i="2"/>
  <c r="F1598" i="2"/>
  <c r="F1597" i="2"/>
  <c r="F1596" i="2"/>
  <c r="F1604" i="2"/>
  <c r="F1603" i="2"/>
  <c r="F1602" i="2"/>
  <c r="F1617" i="2"/>
  <c r="F1616" i="2"/>
  <c r="F1615" i="2"/>
  <c r="F1614" i="2"/>
  <c r="F1613" i="2"/>
  <c r="F1612" i="2"/>
  <c r="F1611" i="2"/>
  <c r="F1610" i="2"/>
  <c r="F1609" i="2"/>
  <c r="F1608" i="2"/>
  <c r="F1607" i="2"/>
  <c r="F1622" i="2"/>
  <c r="F1621" i="2"/>
  <c r="F1620" i="2"/>
  <c r="F1628" i="2"/>
  <c r="F1627" i="2"/>
  <c r="F1626" i="2"/>
  <c r="F1625" i="2"/>
  <c r="F1633" i="2"/>
  <c r="F1632" i="2"/>
  <c r="F1631" i="2"/>
  <c r="F1646" i="2"/>
  <c r="F1645" i="2"/>
  <c r="F1644" i="2"/>
  <c r="F1643" i="2"/>
  <c r="F1642" i="2"/>
  <c r="F1641" i="2"/>
  <c r="F1640" i="2"/>
  <c r="F1639" i="2"/>
  <c r="F1638" i="2"/>
  <c r="F1637" i="2"/>
  <c r="F1636" i="2"/>
  <c r="F1651" i="2"/>
  <c r="F1650" i="2"/>
  <c r="F1649" i="2"/>
  <c r="F1657" i="2"/>
  <c r="F1656" i="2"/>
  <c r="F1655" i="2"/>
  <c r="F1654" i="2"/>
  <c r="F1662" i="2"/>
  <c r="F1661" i="2"/>
  <c r="F1660" i="2"/>
  <c r="F1676" i="2"/>
  <c r="F1675" i="2"/>
  <c r="F1674" i="2"/>
  <c r="F1673" i="2"/>
  <c r="F1672" i="2"/>
  <c r="F1671" i="2"/>
  <c r="F1670" i="2"/>
  <c r="F1669" i="2"/>
  <c r="F1668" i="2"/>
  <c r="F1667" i="2"/>
  <c r="F1666" i="2"/>
  <c r="F1665" i="2"/>
  <c r="F1681" i="2"/>
  <c r="F1680" i="2"/>
  <c r="F1679" i="2"/>
  <c r="F1687" i="2"/>
  <c r="F1686" i="2"/>
  <c r="F1685" i="2"/>
  <c r="F1684" i="2"/>
  <c r="F1692" i="2"/>
  <c r="F1691" i="2"/>
  <c r="F1690" i="2"/>
  <c r="F1699" i="2"/>
  <c r="F1698" i="2"/>
  <c r="F1697" i="2"/>
  <c r="F1696" i="2"/>
  <c r="F1695" i="2"/>
  <c r="F1704" i="2"/>
  <c r="F1703" i="2"/>
  <c r="F1702" i="2"/>
  <c r="F1711" i="2"/>
  <c r="F1710" i="2"/>
  <c r="F1709" i="2"/>
  <c r="F1708" i="2"/>
  <c r="F1707" i="2"/>
  <c r="F1716" i="2"/>
  <c r="F1715" i="2"/>
  <c r="F1714" i="2"/>
  <c r="F1730" i="2"/>
  <c r="F1729" i="2"/>
  <c r="F1728" i="2"/>
  <c r="F1727" i="2"/>
  <c r="F1726" i="2"/>
  <c r="F1725" i="2"/>
  <c r="F1724" i="2"/>
  <c r="F1723" i="2"/>
  <c r="F1722" i="2"/>
  <c r="F1721" i="2"/>
  <c r="F1720" i="2"/>
  <c r="F1719" i="2"/>
  <c r="F1735" i="2"/>
  <c r="F1734" i="2"/>
  <c r="F1733" i="2"/>
  <c r="F1742" i="2"/>
  <c r="F1741" i="2"/>
  <c r="F1740" i="2"/>
  <c r="F1739" i="2"/>
  <c r="F1738" i="2"/>
  <c r="F1747" i="2"/>
  <c r="F1746" i="2"/>
  <c r="F1745" i="2"/>
  <c r="F1760" i="2"/>
  <c r="F1759" i="2"/>
  <c r="F1758" i="2"/>
  <c r="F1757" i="2"/>
  <c r="F1756" i="2"/>
  <c r="F1755" i="2"/>
  <c r="F1754" i="2"/>
  <c r="F1753" i="2"/>
  <c r="F1752" i="2"/>
  <c r="F1751" i="2"/>
  <c r="F1750" i="2"/>
  <c r="F1765" i="2"/>
  <c r="F1764" i="2"/>
  <c r="F1763" i="2"/>
  <c r="F1771" i="2"/>
  <c r="F1770" i="2"/>
  <c r="F1769" i="2"/>
  <c r="F1768" i="2"/>
  <c r="F1775" i="2"/>
  <c r="F1776" i="2"/>
  <c r="F1774" i="2"/>
  <c r="F1049" i="2"/>
  <c r="F1048" i="2"/>
  <c r="F1047" i="2"/>
  <c r="F1046" i="2"/>
  <c r="F1045" i="2"/>
  <c r="F1044" i="2"/>
  <c r="F1043" i="2"/>
  <c r="F1042" i="2"/>
  <c r="F1041" i="2"/>
  <c r="F1040" i="2"/>
  <c r="F1053" i="2"/>
  <c r="F1052" i="2"/>
  <c r="F1057" i="2"/>
  <c r="F1056" i="2"/>
  <c r="F1060" i="2"/>
  <c r="F1061" i="2"/>
  <c r="F1035" i="2"/>
  <c r="F1034" i="2"/>
  <c r="F1030" i="2"/>
  <c r="F1031" i="2"/>
  <c r="F1029" i="2"/>
  <c r="F1028" i="2"/>
  <c r="F1025" i="2"/>
  <c r="F1024" i="2"/>
  <c r="F1023" i="2"/>
  <c r="F1022" i="2"/>
  <c r="F911" i="2"/>
  <c r="F910" i="2"/>
  <c r="F915" i="2"/>
  <c r="F922" i="2"/>
  <c r="F921" i="2"/>
  <c r="F920" i="2"/>
  <c r="F919" i="2"/>
  <c r="F930" i="2"/>
  <c r="F929" i="2"/>
  <c r="F928" i="2"/>
  <c r="F927" i="2"/>
  <c r="F926" i="2"/>
  <c r="F937" i="2"/>
  <c r="F936" i="2"/>
  <c r="F935" i="2"/>
  <c r="F934" i="2"/>
  <c r="F945" i="2"/>
  <c r="F944" i="2"/>
  <c r="F943" i="2"/>
  <c r="F942" i="2"/>
  <c r="F941" i="2"/>
  <c r="F953" i="2"/>
  <c r="F952" i="2"/>
  <c r="F951" i="2"/>
  <c r="F950" i="2"/>
  <c r="F949" i="2"/>
  <c r="F961" i="2"/>
  <c r="F960" i="2"/>
  <c r="F959" i="2"/>
  <c r="F958" i="2"/>
  <c r="F957" i="2"/>
  <c r="F968" i="2"/>
  <c r="F967" i="2"/>
  <c r="F966" i="2"/>
  <c r="F965" i="2"/>
  <c r="F973" i="2"/>
  <c r="F972" i="2"/>
  <c r="F978" i="2"/>
  <c r="F977" i="2"/>
  <c r="F983" i="2"/>
  <c r="F982" i="2"/>
  <c r="F988" i="2"/>
  <c r="F987" i="2"/>
  <c r="F992" i="2"/>
  <c r="F991" i="2"/>
  <c r="F996" i="2"/>
  <c r="F995" i="2"/>
  <c r="F1001" i="2"/>
  <c r="F1000" i="2"/>
  <c r="F999" i="2"/>
  <c r="F1006" i="2"/>
  <c r="F1005" i="2"/>
  <c r="F1011" i="2"/>
  <c r="F1010" i="2"/>
  <c r="F895" i="2"/>
  <c r="F902" i="2"/>
  <c r="F904" i="2"/>
  <c r="F903" i="2"/>
  <c r="F901" i="2"/>
  <c r="F900" i="2"/>
  <c r="F894" i="2"/>
  <c r="F896" i="2"/>
  <c r="F897" i="2"/>
  <c r="F893" i="2"/>
  <c r="F883" i="2"/>
  <c r="F884" i="2"/>
  <c r="F885" i="2"/>
  <c r="F886" i="2"/>
  <c r="F887" i="2"/>
  <c r="F888" i="2"/>
  <c r="F882" i="2"/>
  <c r="F859" i="2"/>
  <c r="F860" i="2"/>
  <c r="F861" i="2"/>
  <c r="F862" i="2"/>
  <c r="F863" i="2"/>
  <c r="F864" i="2"/>
  <c r="F865" i="2"/>
  <c r="F866" i="2"/>
  <c r="F867" i="2"/>
  <c r="F868" i="2"/>
  <c r="F869" i="2"/>
  <c r="F870" i="2"/>
  <c r="F871" i="2"/>
  <c r="F872" i="2"/>
  <c r="F873" i="2"/>
  <c r="F858" i="2"/>
  <c r="F793" i="2"/>
  <c r="F790" i="2"/>
  <c r="F789" i="2"/>
  <c r="F788" i="2"/>
  <c r="F787" i="2"/>
  <c r="F786" i="2"/>
  <c r="F785" i="2"/>
  <c r="F784" i="2"/>
  <c r="F783" i="2"/>
  <c r="F800" i="2"/>
  <c r="F799" i="2"/>
  <c r="F798" i="2"/>
  <c r="F797" i="2"/>
  <c r="F796" i="2"/>
  <c r="F795" i="2"/>
  <c r="F794" i="2"/>
  <c r="F810" i="2"/>
  <c r="F804" i="2"/>
  <c r="F805" i="2"/>
  <c r="F806" i="2"/>
  <c r="F807" i="2"/>
  <c r="F808" i="2"/>
  <c r="F809" i="2"/>
  <c r="F803" i="2"/>
  <c r="F710" i="2"/>
  <c r="F741" i="2"/>
  <c r="F740" i="2"/>
  <c r="F739" i="2"/>
  <c r="F738" i="2"/>
  <c r="F752" i="2"/>
  <c r="F751" i="2"/>
  <c r="F750" i="2"/>
  <c r="F749" i="2"/>
  <c r="F763" i="2"/>
  <c r="F762" i="2"/>
  <c r="F761" i="2"/>
  <c r="F760" i="2"/>
  <c r="F768" i="2"/>
  <c r="F773" i="2"/>
  <c r="F778" i="2"/>
  <c r="F721" i="2"/>
  <c r="F697" i="2"/>
  <c r="F686" i="2"/>
  <c r="F675" i="2"/>
  <c r="F664" i="2"/>
  <c r="F653" i="2"/>
  <c r="F642" i="2"/>
  <c r="F631" i="2"/>
  <c r="F620" i="2"/>
  <c r="F616" i="2"/>
  <c r="F615" i="2"/>
  <c r="F612" i="2"/>
  <c r="F610" i="2"/>
  <c r="F605" i="2"/>
  <c r="F604" i="2"/>
  <c r="F602" i="2"/>
  <c r="F601" i="2"/>
  <c r="F599" i="2"/>
  <c r="F598" i="2"/>
  <c r="F592" i="2"/>
  <c r="F591" i="2"/>
  <c r="F585" i="2"/>
  <c r="F583" i="2"/>
  <c r="F582" i="2"/>
  <c r="F581" i="2"/>
  <c r="F577" i="2"/>
  <c r="F576" i="2"/>
  <c r="F573" i="2"/>
  <c r="F572" i="2"/>
  <c r="F569" i="2"/>
  <c r="F568" i="2"/>
  <c r="F565" i="2"/>
  <c r="F564" i="2"/>
  <c r="F561" i="2"/>
  <c r="F560" i="2"/>
  <c r="F557" i="2"/>
  <c r="F556" i="2"/>
  <c r="F553" i="2"/>
  <c r="F552" i="2"/>
  <c r="F549" i="2"/>
  <c r="F548" i="2"/>
  <c r="F545" i="2"/>
  <c r="F544" i="2"/>
  <c r="F541" i="2"/>
  <c r="F540" i="2"/>
  <c r="F537" i="2"/>
  <c r="F536" i="2"/>
  <c r="F533" i="2"/>
  <c r="F532" i="2"/>
  <c r="F529" i="2"/>
  <c r="F528" i="2"/>
  <c r="F525" i="2"/>
  <c r="F524" i="2"/>
  <c r="F521" i="2"/>
  <c r="F520" i="2"/>
  <c r="F517" i="2"/>
  <c r="F516" i="2"/>
  <c r="F513" i="2"/>
  <c r="F512" i="2"/>
  <c r="F509" i="2"/>
  <c r="F508" i="2"/>
  <c r="F505" i="2"/>
  <c r="F504" i="2"/>
  <c r="F343" i="2"/>
  <c r="F327" i="2"/>
  <c r="F326" i="2"/>
  <c r="F325" i="2"/>
  <c r="F324" i="2"/>
  <c r="F323" i="2"/>
  <c r="F311" i="2"/>
  <c r="F310" i="2"/>
  <c r="F309" i="2"/>
  <c r="F308" i="2"/>
  <c r="F307" i="2"/>
  <c r="F299" i="2"/>
  <c r="F295" i="2"/>
  <c r="F294" i="2"/>
  <c r="F290" i="2"/>
  <c r="F288" i="2"/>
  <c r="F289" i="2"/>
  <c r="F287" i="2"/>
  <c r="F53" i="2"/>
  <c r="F9" i="2"/>
  <c r="F3811" i="2"/>
  <c r="F3804" i="2"/>
  <c r="E772" i="2"/>
  <c r="F772" i="2"/>
  <c r="E777" i="2"/>
  <c r="F777" i="2"/>
  <c r="E767" i="2"/>
  <c r="F767" i="2"/>
  <c r="E701" i="2"/>
  <c r="E747" i="2"/>
  <c r="F747" i="2"/>
  <c r="E646" i="2"/>
  <c r="E691" i="2"/>
  <c r="E715" i="2"/>
  <c r="E726" i="2"/>
  <c r="E658" i="2"/>
  <c r="E702" i="2"/>
  <c r="E748" i="2"/>
  <c r="F748" i="2"/>
  <c r="E679" i="2"/>
  <c r="E680" i="2"/>
  <c r="A711" i="2"/>
  <c r="E698" i="2"/>
  <c r="E668" i="2"/>
  <c r="E736" i="2"/>
  <c r="F736" i="2"/>
  <c r="E703" i="2"/>
  <c r="E714" i="2"/>
  <c r="E690" i="2"/>
  <c r="E755" i="2"/>
  <c r="F755" i="2"/>
  <c r="E759" i="2"/>
  <c r="F759" i="2"/>
  <c r="E737" i="2"/>
  <c r="F737" i="2"/>
  <c r="E758" i="2"/>
  <c r="F758" i="2"/>
  <c r="E725" i="2"/>
  <c r="E643" i="2"/>
  <c r="E654" i="2"/>
  <c r="E669" i="2"/>
  <c r="A676" i="2"/>
  <c r="E665" i="2"/>
  <c r="E657" i="2"/>
  <c r="E647" i="2"/>
  <c r="E624" i="2"/>
  <c r="E625" i="2"/>
  <c r="F5867" i="2"/>
  <c r="F5857" i="2"/>
  <c r="F5847" i="2"/>
  <c r="F3679" i="2"/>
  <c r="F5246" i="2"/>
  <c r="F5102" i="2"/>
  <c r="F5872" i="2"/>
  <c r="F5862" i="2"/>
  <c r="F5852" i="2"/>
  <c r="F1156" i="2"/>
  <c r="F4791" i="2"/>
  <c r="F4771" i="2"/>
  <c r="F4751" i="2"/>
  <c r="F4736" i="2"/>
  <c r="F4846" i="2"/>
  <c r="F4965" i="2"/>
  <c r="F3065" i="2"/>
  <c r="F4034" i="2"/>
  <c r="F4525" i="2"/>
  <c r="F4503" i="2"/>
  <c r="F4463" i="2"/>
  <c r="F4437" i="2"/>
  <c r="F4383" i="2"/>
  <c r="F4099" i="2"/>
  <c r="F4089" i="2"/>
  <c r="F4069" i="2"/>
  <c r="F4059" i="2"/>
  <c r="F2768" i="2"/>
  <c r="F4819" i="2"/>
  <c r="F5210" i="2"/>
  <c r="F5174" i="2"/>
  <c r="F5138" i="2"/>
  <c r="F5046" i="2"/>
  <c r="F5421" i="2"/>
  <c r="F4806" i="2"/>
  <c r="F4801" i="2"/>
  <c r="F4786" i="2"/>
  <c r="F4781" i="2"/>
  <c r="F4766" i="2"/>
  <c r="F4761" i="2"/>
  <c r="F4746" i="2"/>
  <c r="F4724" i="2"/>
  <c r="F5795" i="2"/>
  <c r="F5828" i="2"/>
  <c r="F3647" i="2"/>
  <c r="F4959" i="2"/>
  <c r="F4913" i="2"/>
  <c r="F5352" i="2"/>
  <c r="F2359" i="2"/>
  <c r="F2402" i="2"/>
  <c r="F2738" i="2"/>
  <c r="F3148" i="2"/>
  <c r="F4052" i="2"/>
  <c r="F4583" i="2"/>
  <c r="F4953" i="2"/>
  <c r="F4907" i="2"/>
  <c r="F4971" i="2"/>
  <c r="F3953" i="2"/>
  <c r="F3942" i="2"/>
  <c r="F3834" i="2"/>
  <c r="F4688" i="2"/>
  <c r="F4796" i="2"/>
  <c r="F4776" i="2"/>
  <c r="F4756" i="2"/>
  <c r="F4717" i="2"/>
  <c r="F5389" i="2"/>
  <c r="F5375" i="2"/>
  <c r="F5363" i="2"/>
  <c r="F5331" i="2"/>
  <c r="F5290" i="2"/>
  <c r="F5282" i="2"/>
  <c r="F5273" i="2"/>
  <c r="F5264" i="2"/>
  <c r="F5255" i="2"/>
  <c r="F5237" i="2"/>
  <c r="F5228" i="2"/>
  <c r="F5219" i="2"/>
  <c r="F5201" i="2"/>
  <c r="F5192" i="2"/>
  <c r="F5183" i="2"/>
  <c r="F5165" i="2"/>
  <c r="F5156" i="2"/>
  <c r="F5147" i="2"/>
  <c r="F5129" i="2"/>
  <c r="F5120" i="2"/>
  <c r="F5111" i="2"/>
  <c r="F5092" i="2"/>
  <c r="F5082" i="2"/>
  <c r="F5073" i="2"/>
  <c r="F5064" i="2"/>
  <c r="F5055" i="2"/>
  <c r="F5037" i="2"/>
  <c r="F5028" i="2"/>
  <c r="F5820" i="2"/>
  <c r="F994" i="2"/>
  <c r="F1055" i="2"/>
  <c r="F2439" i="2"/>
  <c r="F5010" i="2"/>
  <c r="F5003" i="2"/>
  <c r="F5370" i="2"/>
  <c r="F5359" i="2"/>
  <c r="F5566" i="2"/>
  <c r="F5558" i="2"/>
  <c r="F5542" i="2"/>
  <c r="F5526" i="2"/>
  <c r="F5494" i="2"/>
  <c r="F5470" i="2"/>
  <c r="F5785" i="2"/>
  <c r="F5704" i="2"/>
  <c r="F5677" i="2"/>
  <c r="F5653" i="2"/>
  <c r="F5629" i="2"/>
  <c r="F5605" i="2"/>
  <c r="F5581" i="2"/>
  <c r="F5840" i="2"/>
  <c r="F4485" i="2"/>
  <c r="F5439" i="2"/>
  <c r="F5430" i="2"/>
  <c r="F5456" i="2"/>
  <c r="F5412" i="2"/>
  <c r="F5877" i="2"/>
  <c r="F5834" i="2"/>
  <c r="F5807" i="2"/>
  <c r="F5731" i="2"/>
  <c r="F5758" i="2"/>
  <c r="F5550" i="2"/>
  <c r="F5534" i="2"/>
  <c r="F5510" i="2"/>
  <c r="F5502" i="2"/>
  <c r="F5478" i="2"/>
  <c r="F5518" i="2"/>
  <c r="F5486" i="2"/>
  <c r="F5572" i="2"/>
  <c r="F5448" i="2"/>
  <c r="F5403" i="2"/>
  <c r="F5345" i="2"/>
  <c r="F5338" i="2"/>
  <c r="F5307" i="2"/>
  <c r="F5298" i="2"/>
  <c r="F5396" i="2"/>
  <c r="F5020" i="2"/>
  <c r="F5382" i="2"/>
  <c r="F5323" i="2"/>
  <c r="F5315" i="2"/>
  <c r="F4997" i="2"/>
  <c r="F4984" i="2"/>
  <c r="F4977" i="2"/>
  <c r="F4948" i="2"/>
  <c r="F4933" i="2"/>
  <c r="F4926" i="2"/>
  <c r="F4940" i="2"/>
  <c r="F4920" i="2"/>
  <c r="F4893" i="2"/>
  <c r="F4887" i="2"/>
  <c r="F4881" i="2"/>
  <c r="F4875" i="2"/>
  <c r="F4868" i="2"/>
  <c r="F4862" i="2"/>
  <c r="F4856" i="2"/>
  <c r="F4899" i="2"/>
  <c r="F4851" i="2"/>
  <c r="F4811" i="2"/>
  <c r="F4741" i="2"/>
  <c r="F4731" i="2"/>
  <c r="F4697" i="2"/>
  <c r="F4613" i="2"/>
  <c r="F4550" i="2"/>
  <c r="F4706" i="2"/>
  <c r="F4668" i="2"/>
  <c r="F4648" i="2"/>
  <c r="F4598" i="2"/>
  <c r="F507" i="2"/>
  <c r="F515" i="2"/>
  <c r="F523" i="2"/>
  <c r="F531" i="2"/>
  <c r="F539" i="2"/>
  <c r="F547" i="2"/>
  <c r="F555" i="2"/>
  <c r="F563" i="2"/>
  <c r="F571" i="2"/>
  <c r="F2143" i="2"/>
  <c r="F3797" i="2"/>
  <c r="F4628" i="2"/>
  <c r="F1033" i="2"/>
  <c r="F1315" i="2"/>
  <c r="F1104" i="2"/>
  <c r="F3757" i="2"/>
  <c r="F3701" i="2"/>
  <c r="F4027" i="2"/>
  <c r="F3908" i="2"/>
  <c r="F4331" i="2"/>
  <c r="F4572" i="2"/>
  <c r="F4561" i="2"/>
  <c r="F2332" i="2"/>
  <c r="F2201" i="2"/>
  <c r="F3790" i="2"/>
  <c r="F3783" i="2"/>
  <c r="F3776" i="2"/>
  <c r="F4410" i="2"/>
  <c r="F4357" i="2"/>
  <c r="F4306" i="2"/>
  <c r="F4282" i="2"/>
  <c r="F4256" i="2"/>
  <c r="F4230" i="2"/>
  <c r="F4204" i="2"/>
  <c r="F4178" i="2"/>
  <c r="F4150" i="2"/>
  <c r="F4122" i="2"/>
  <c r="F4020" i="2"/>
  <c r="F4013" i="2"/>
  <c r="F4006" i="2"/>
  <c r="F3999" i="2"/>
  <c r="F3992" i="2"/>
  <c r="F3985" i="2"/>
  <c r="F3974" i="2"/>
  <c r="F3963" i="2"/>
  <c r="F3930" i="2"/>
  <c r="F3919" i="2"/>
  <c r="F3897" i="2"/>
  <c r="F3887" i="2"/>
  <c r="F3877" i="2"/>
  <c r="F3866" i="2"/>
  <c r="F3855" i="2"/>
  <c r="F3844" i="2"/>
  <c r="F4053" i="2"/>
  <c r="F3750" i="2"/>
  <c r="F3765" i="2"/>
  <c r="F3743" i="2"/>
  <c r="F2488" i="2"/>
  <c r="F2471" i="2"/>
  <c r="F2524" i="2"/>
  <c r="F3218" i="2"/>
  <c r="F1565" i="2"/>
  <c r="F1487" i="2"/>
  <c r="F1369" i="2"/>
  <c r="F1275" i="2"/>
  <c r="F1241" i="2"/>
  <c r="F1213" i="2"/>
  <c r="F1125" i="2"/>
  <c r="F1934" i="2"/>
  <c r="F3573" i="2"/>
  <c r="F1572" i="2"/>
  <c r="F1476" i="2"/>
  <c r="F1400" i="2"/>
  <c r="F1388" i="2"/>
  <c r="F1304" i="2"/>
  <c r="F1264" i="2"/>
  <c r="F1208" i="2"/>
  <c r="F1082" i="2"/>
  <c r="F2088" i="2"/>
  <c r="F2036" i="2"/>
  <c r="F2251" i="2"/>
  <c r="F2170" i="2"/>
  <c r="F2461" i="2"/>
  <c r="F2417" i="2"/>
  <c r="F2397" i="2"/>
  <c r="F1678" i="2"/>
  <c r="F1630" i="2"/>
  <c r="F1590" i="2"/>
  <c r="F1546" i="2"/>
  <c r="F1541" i="2"/>
  <c r="F1529" i="2"/>
  <c r="F1522" i="2"/>
  <c r="F1517" i="2"/>
  <c r="F1481" i="2"/>
  <c r="F1434" i="2"/>
  <c r="F1429" i="2"/>
  <c r="F1418" i="2"/>
  <c r="F1393" i="2"/>
  <c r="F1362" i="2"/>
  <c r="F1357" i="2"/>
  <c r="F1345" i="2"/>
  <c r="F1309" i="2"/>
  <c r="F1291" i="2"/>
  <c r="F1286" i="2"/>
  <c r="F1269" i="2"/>
  <c r="F1254" i="2"/>
  <c r="F1218" i="2"/>
  <c r="F1174" i="2"/>
  <c r="F1142" i="2"/>
  <c r="F1138" i="2"/>
  <c r="F1108" i="2"/>
  <c r="F1091" i="2"/>
  <c r="F1078" i="2"/>
  <c r="F1065" i="2"/>
  <c r="F1856" i="2"/>
  <c r="F1832" i="2"/>
  <c r="F1808" i="2"/>
  <c r="F2118" i="2"/>
  <c r="F2966" i="2"/>
  <c r="F2862" i="2"/>
  <c r="F2798" i="2"/>
  <c r="F2704" i="2"/>
  <c r="F2612" i="2"/>
  <c r="F2576" i="2"/>
  <c r="F3143" i="2"/>
  <c r="F3122" i="2"/>
  <c r="F3113" i="2"/>
  <c r="F3625" i="2"/>
  <c r="F3599" i="2"/>
  <c r="F3529" i="2"/>
  <c r="F1619" i="2"/>
  <c r="F2341" i="2"/>
  <c r="F2255" i="2"/>
  <c r="F2406" i="2"/>
  <c r="F503" i="2"/>
  <c r="F511" i="2"/>
  <c r="F519" i="2"/>
  <c r="F527" i="2"/>
  <c r="F535" i="2"/>
  <c r="F543" i="2"/>
  <c r="F551" i="2"/>
  <c r="F559" i="2"/>
  <c r="F567" i="2"/>
  <c r="F575" i="2"/>
  <c r="F1447" i="2"/>
  <c r="F2114" i="2"/>
  <c r="F2097" i="2"/>
  <c r="F2062" i="2"/>
  <c r="F2040" i="2"/>
  <c r="F2368" i="2"/>
  <c r="F2282" i="2"/>
  <c r="F2197" i="2"/>
  <c r="F2174" i="2"/>
  <c r="F2152" i="2"/>
  <c r="F2692" i="2"/>
  <c r="F3127" i="2"/>
  <c r="F608" i="2"/>
  <c r="F1021" i="2"/>
  <c r="F1039" i="2"/>
  <c r="F1713" i="2"/>
  <c r="F1701" i="2"/>
  <c r="F1664" i="2"/>
  <c r="F1653" i="2"/>
  <c r="F1624" i="2"/>
  <c r="F1606" i="2"/>
  <c r="F1601" i="2"/>
  <c r="F1595" i="2"/>
  <c r="F1793" i="2"/>
  <c r="F1780" i="2"/>
  <c r="F1984" i="2"/>
  <c r="F1972" i="2"/>
  <c r="F1947" i="2"/>
  <c r="F1921" i="2"/>
  <c r="F1908" i="2"/>
  <c r="F1895" i="2"/>
  <c r="F1882" i="2"/>
  <c r="F2292" i="2"/>
  <c r="F2238" i="2"/>
  <c r="F2233" i="2"/>
  <c r="F2228" i="2"/>
  <c r="F2147" i="2"/>
  <c r="F2130" i="2"/>
  <c r="F2498" i="2"/>
  <c r="F2375" i="2"/>
  <c r="F2992" i="2"/>
  <c r="F3036" i="2"/>
  <c r="F3096" i="2"/>
  <c r="F3428" i="2"/>
  <c r="F3630" i="2"/>
  <c r="F3610" i="2"/>
  <c r="F3578" i="2"/>
  <c r="F3534" i="2"/>
  <c r="F3695" i="2"/>
  <c r="F3687" i="2"/>
  <c r="F3671" i="2"/>
  <c r="F1749" i="2"/>
  <c r="F1744" i="2"/>
  <c r="F1732" i="2"/>
  <c r="F1706" i="2"/>
  <c r="F1694" i="2"/>
  <c r="F2102" i="2"/>
  <c r="F2076" i="2"/>
  <c r="F2071" i="2"/>
  <c r="F2050" i="2"/>
  <c r="F2045" i="2"/>
  <c r="F2309" i="2"/>
  <c r="F2305" i="2"/>
  <c r="F2287" i="2"/>
  <c r="F2179" i="2"/>
  <c r="F2466" i="2"/>
  <c r="F2444" i="2"/>
  <c r="F2434" i="2"/>
  <c r="F2985" i="2"/>
  <c r="F2978" i="2"/>
  <c r="F2971" i="2"/>
  <c r="F2952" i="2"/>
  <c r="F2946" i="2"/>
  <c r="F2940" i="2"/>
  <c r="F2935" i="2"/>
  <c r="F2905" i="2"/>
  <c r="F2886" i="2"/>
  <c r="F2880" i="2"/>
  <c r="F2875" i="2"/>
  <c r="F2855" i="2"/>
  <c r="F2848" i="2"/>
  <c r="F2841" i="2"/>
  <c r="F2829" i="2"/>
  <c r="F2785" i="2"/>
  <c r="F2755" i="2"/>
  <c r="F2725" i="2"/>
  <c r="F2718" i="2"/>
  <c r="F2711" i="2"/>
  <c r="F2648" i="2"/>
  <c r="F2642" i="2"/>
  <c r="F2636" i="2"/>
  <c r="F2631" i="2"/>
  <c r="F2606" i="2"/>
  <c r="F2588" i="2"/>
  <c r="F2562" i="2"/>
  <c r="F2505" i="2"/>
  <c r="F3139" i="2"/>
  <c r="F3070" i="2"/>
  <c r="F3635" i="2"/>
  <c r="F3615" i="2"/>
  <c r="F1027" i="2"/>
  <c r="F1051" i="2"/>
  <c r="F1773" i="2"/>
  <c r="F1689" i="2"/>
  <c r="F1087" i="2"/>
  <c r="F2336" i="2"/>
  <c r="F2387" i="2"/>
  <c r="F3101" i="2"/>
  <c r="F3091" i="2"/>
  <c r="F3061" i="2"/>
  <c r="F3049" i="2"/>
  <c r="F3507" i="2"/>
  <c r="F3500" i="2"/>
  <c r="F3493" i="2"/>
  <c r="F3486" i="2"/>
  <c r="F3479" i="2"/>
  <c r="F3472" i="2"/>
  <c r="F3465" i="2"/>
  <c r="F3458" i="2"/>
  <c r="F3451" i="2"/>
  <c r="F3444" i="2"/>
  <c r="F3437" i="2"/>
  <c r="F3640" i="2"/>
  <c r="F3620" i="2"/>
  <c r="F3594" i="2"/>
  <c r="F3589" i="2"/>
  <c r="F3568" i="2"/>
  <c r="F3539" i="2"/>
  <c r="F3523" i="2"/>
  <c r="F3691" i="2"/>
  <c r="F3683" i="2"/>
  <c r="F3675" i="2"/>
  <c r="F3667" i="2"/>
  <c r="F3659" i="2"/>
  <c r="F3651" i="2"/>
  <c r="F3663" i="2"/>
  <c r="F3655" i="2"/>
  <c r="F3604" i="2"/>
  <c r="F3583" i="2"/>
  <c r="F3562" i="2"/>
  <c r="F3556" i="2"/>
  <c r="F3550" i="2"/>
  <c r="F3544" i="2"/>
  <c r="F3514" i="2"/>
  <c r="F3421" i="2"/>
  <c r="F3414" i="2"/>
  <c r="F3407" i="2"/>
  <c r="F3400" i="2"/>
  <c r="F3393" i="2"/>
  <c r="F3386" i="2"/>
  <c r="F3379" i="2"/>
  <c r="F3372" i="2"/>
  <c r="F3365" i="2"/>
  <c r="F3358" i="2"/>
  <c r="F3351" i="2"/>
  <c r="F3344" i="2"/>
  <c r="F3337" i="2"/>
  <c r="F3330" i="2"/>
  <c r="F3323" i="2"/>
  <c r="F3316" i="2"/>
  <c r="F3309" i="2"/>
  <c r="F3302" i="2"/>
  <c r="F3295" i="2"/>
  <c r="F3288" i="2"/>
  <c r="F3281" i="2"/>
  <c r="F3274" i="2"/>
  <c r="F3267" i="2"/>
  <c r="F3260" i="2"/>
  <c r="F3253" i="2"/>
  <c r="F3246" i="2"/>
  <c r="F3239" i="2"/>
  <c r="F3232" i="2"/>
  <c r="F3225" i="2"/>
  <c r="F3211" i="2"/>
  <c r="F3204" i="2"/>
  <c r="F3197" i="2"/>
  <c r="F3190" i="2"/>
  <c r="F3183" i="2"/>
  <c r="F3176" i="2"/>
  <c r="F3169" i="2"/>
  <c r="F3162" i="2"/>
  <c r="F3155" i="2"/>
  <c r="F3117" i="2"/>
  <c r="F3075" i="2"/>
  <c r="F3087" i="2"/>
  <c r="F3025" i="2"/>
  <c r="F3013" i="2"/>
  <c r="F3001" i="2"/>
  <c r="F2922" i="2"/>
  <c r="F2892" i="2"/>
  <c r="F2815" i="2"/>
  <c r="F2809" i="2"/>
  <c r="F2803" i="2"/>
  <c r="F2749" i="2"/>
  <c r="F2743" i="2"/>
  <c r="F2581" i="2"/>
  <c r="F2543" i="2"/>
  <c r="F2916" i="2"/>
  <c r="F2910" i="2"/>
  <c r="F2834" i="2"/>
  <c r="F2678" i="2"/>
  <c r="F2672" i="2"/>
  <c r="F2666" i="2"/>
  <c r="F2661" i="2"/>
  <c r="F2618" i="2"/>
  <c r="F2601" i="2"/>
  <c r="F2518" i="2"/>
  <c r="F2779" i="2"/>
  <c r="F2773" i="2"/>
  <c r="F2697" i="2"/>
  <c r="F2537" i="2"/>
  <c r="F2556" i="2"/>
  <c r="F2493" i="2"/>
  <c r="F2422" i="2"/>
  <c r="F2411" i="2"/>
  <c r="F2476" i="2"/>
  <c r="F2449" i="2"/>
  <c r="F2392" i="2"/>
  <c r="F2346" i="2"/>
  <c r="F2319" i="2"/>
  <c r="F2314" i="2"/>
  <c r="F2265" i="2"/>
  <c r="F2224" i="2"/>
  <c r="F2211" i="2"/>
  <c r="F2206" i="2"/>
  <c r="F2260" i="2"/>
  <c r="F2184" i="2"/>
  <c r="F2157" i="2"/>
  <c r="F2363" i="2"/>
  <c r="F2278" i="2"/>
  <c r="F2123" i="2"/>
  <c r="F2066" i="2"/>
  <c r="F2024" i="2"/>
  <c r="F2092" i="2"/>
  <c r="F1997" i="2"/>
  <c r="F1960" i="2"/>
  <c r="F2010" i="2"/>
  <c r="F1868" i="2"/>
  <c r="F1844" i="2"/>
  <c r="F1820" i="2"/>
  <c r="F1737" i="2"/>
  <c r="F1718" i="2"/>
  <c r="F1683" i="2"/>
  <c r="F1648" i="2"/>
  <c r="F1560" i="2"/>
  <c r="F1492" i="2"/>
  <c r="F1350" i="2"/>
  <c r="F1280" i="2"/>
  <c r="F1236" i="2"/>
  <c r="F1160" i="2"/>
  <c r="F1121" i="2"/>
  <c r="F1767" i="2"/>
  <c r="F1659" i="2"/>
  <c r="F1577" i="2"/>
  <c r="F1511" i="2"/>
  <c r="F1506" i="2"/>
  <c r="F1463" i="2"/>
  <c r="F1423" i="2"/>
  <c r="F1405" i="2"/>
  <c r="F1339" i="2"/>
  <c r="F1223" i="2"/>
  <c r="F1191" i="2"/>
  <c r="F1635" i="2"/>
  <c r="F1534" i="2"/>
  <c r="F1458" i="2"/>
  <c r="F1452" i="2"/>
  <c r="F1374" i="2"/>
  <c r="F1334" i="2"/>
  <c r="F1320" i="2"/>
  <c r="F1259" i="2"/>
  <c r="F1195" i="2"/>
  <c r="F1178" i="2"/>
  <c r="F1762" i="2"/>
  <c r="F1059" i="2"/>
  <c r="F998" i="2"/>
  <c r="F782" i="2"/>
  <c r="F291" i="2"/>
  <c r="F296" i="2"/>
  <c r="F614" i="2"/>
  <c r="F802" i="2"/>
  <c r="F792" i="2"/>
  <c r="F990" i="2"/>
  <c r="F899" i="2"/>
  <c r="F892" i="2"/>
  <c r="F839" i="2"/>
  <c r="F876" i="2"/>
  <c r="E1004" i="2"/>
  <c r="F1004" i="2"/>
  <c r="F1003" i="2"/>
  <c r="E1009" i="2"/>
  <c r="F1009" i="2"/>
  <c r="F1008" i="2"/>
  <c r="E956" i="2"/>
  <c r="F956" i="2"/>
  <c r="F955" i="2"/>
  <c r="E918" i="2"/>
  <c r="F918" i="2"/>
  <c r="F917" i="2"/>
  <c r="E964" i="2"/>
  <c r="F964" i="2"/>
  <c r="F963" i="2"/>
  <c r="E909" i="2"/>
  <c r="F909" i="2"/>
  <c r="F908" i="2"/>
  <c r="E925" i="2"/>
  <c r="F925" i="2"/>
  <c r="F924" i="2"/>
  <c r="E971" i="2"/>
  <c r="F971" i="2"/>
  <c r="E976" i="2"/>
  <c r="F976" i="2"/>
  <c r="F975" i="2"/>
  <c r="E948" i="2"/>
  <c r="F948" i="2"/>
  <c r="F947" i="2"/>
  <c r="E981" i="2"/>
  <c r="F981" i="2"/>
  <c r="F980" i="2"/>
  <c r="E914" i="2"/>
  <c r="F914" i="2"/>
  <c r="F913" i="2"/>
  <c r="E986" i="2"/>
  <c r="F986" i="2"/>
  <c r="F985" i="2"/>
  <c r="E933" i="2"/>
  <c r="F933" i="2"/>
  <c r="F932" i="2"/>
  <c r="E940" i="2"/>
  <c r="F940" i="2"/>
  <c r="F939" i="2"/>
  <c r="E623" i="2"/>
  <c r="E634" i="2"/>
  <c r="E700" i="2"/>
  <c r="E746" i="2"/>
  <c r="F746" i="2"/>
  <c r="E667" i="2"/>
  <c r="E645" i="2"/>
  <c r="E656" i="2"/>
  <c r="E678" i="2"/>
  <c r="E689" i="2"/>
  <c r="E713" i="2"/>
  <c r="E724" i="2"/>
  <c r="E735" i="2"/>
  <c r="F735" i="2"/>
  <c r="E757" i="2"/>
  <c r="F757" i="2"/>
  <c r="E622" i="2"/>
  <c r="E633" i="2"/>
  <c r="E666" i="2"/>
  <c r="E745" i="2"/>
  <c r="F745" i="2"/>
  <c r="E756" i="2"/>
  <c r="F756" i="2"/>
  <c r="E644" i="2"/>
  <c r="E712" i="2"/>
  <c r="E677" i="2"/>
  <c r="E688" i="2"/>
  <c r="E655" i="2"/>
  <c r="E723" i="2"/>
  <c r="E734" i="2"/>
  <c r="F734" i="2"/>
  <c r="E699" i="2"/>
  <c r="E776" i="2"/>
  <c r="F776" i="2"/>
  <c r="F775" i="2"/>
  <c r="E771" i="2"/>
  <c r="F771" i="2"/>
  <c r="F770" i="2"/>
  <c r="E766" i="2"/>
  <c r="F766" i="2"/>
  <c r="F765" i="2"/>
  <c r="A722" i="2"/>
  <c r="E711" i="2"/>
  <c r="A687" i="2"/>
  <c r="E687" i="2"/>
  <c r="E676" i="2"/>
  <c r="F4054" i="2"/>
  <c r="E606" i="2"/>
  <c r="F606" i="2"/>
  <c r="E594" i="2"/>
  <c r="F594" i="2"/>
  <c r="E593" i="2"/>
  <c r="F593" i="2"/>
  <c r="E589" i="2"/>
  <c r="F589" i="2"/>
  <c r="E588" i="2"/>
  <c r="F588" i="2"/>
  <c r="E587" i="2"/>
  <c r="F587" i="2"/>
  <c r="E584" i="2"/>
  <c r="F584" i="2"/>
  <c r="F754" i="2"/>
  <c r="A733" i="2"/>
  <c r="E722" i="2"/>
  <c r="F596" i="2"/>
  <c r="F4049" i="2"/>
  <c r="F579" i="2"/>
  <c r="A744" i="2"/>
  <c r="E744" i="2"/>
  <c r="F744" i="2"/>
  <c r="F743" i="2"/>
  <c r="E733" i="2"/>
  <c r="F733" i="2"/>
  <c r="F732" i="2"/>
  <c r="B3964" i="2"/>
  <c r="B3975" i="2"/>
  <c r="B3954" i="2"/>
  <c r="B3943" i="2"/>
  <c r="B3920" i="2"/>
  <c r="B3909" i="2"/>
  <c r="B3898" i="2"/>
  <c r="B3878" i="2"/>
  <c r="B3867" i="2"/>
  <c r="B3856" i="2"/>
  <c r="B3845" i="2"/>
  <c r="D5878" i="2"/>
  <c r="D5873" i="2"/>
  <c r="D5868" i="2"/>
  <c r="D5863" i="2"/>
  <c r="D5858" i="2"/>
  <c r="D5853" i="2"/>
  <c r="B3697" i="2"/>
  <c r="B3696" i="2"/>
  <c r="B3693" i="2"/>
  <c r="B3692" i="2"/>
  <c r="B3689" i="2"/>
  <c r="B3688" i="2"/>
  <c r="B3685" i="2"/>
  <c r="B3684" i="2"/>
  <c r="B3681" i="2"/>
  <c r="B3680" i="2"/>
  <c r="B3677" i="2"/>
  <c r="B3676" i="2"/>
  <c r="B3673" i="2"/>
  <c r="B3672" i="2"/>
  <c r="B3669" i="2"/>
  <c r="B3668" i="2"/>
  <c r="B3665" i="2"/>
  <c r="B3664" i="2"/>
  <c r="B3661" i="2"/>
  <c r="B3660" i="2"/>
  <c r="B3657" i="2"/>
  <c r="B3656" i="2"/>
  <c r="B3653" i="2"/>
  <c r="B3652" i="2"/>
  <c r="B2577" i="2"/>
  <c r="F1019" i="2"/>
  <c r="F1018" i="2"/>
  <c r="F1017" i="2"/>
  <c r="F1016" i="2"/>
  <c r="F1015" i="2"/>
  <c r="F498" i="2"/>
  <c r="E497" i="2"/>
  <c r="F497" i="2"/>
  <c r="E496" i="2"/>
  <c r="F496" i="2"/>
  <c r="E495" i="2"/>
  <c r="F495" i="2"/>
  <c r="E494" i="2"/>
  <c r="F494" i="2"/>
  <c r="E493" i="2"/>
  <c r="F493" i="2"/>
  <c r="E492" i="2"/>
  <c r="F492" i="2"/>
  <c r="E491" i="2"/>
  <c r="F491" i="2"/>
  <c r="E490" i="2"/>
  <c r="F490" i="2"/>
  <c r="E489" i="2"/>
  <c r="F489" i="2"/>
  <c r="F485" i="2"/>
  <c r="E484" i="2"/>
  <c r="F484" i="2"/>
  <c r="E483" i="2"/>
  <c r="F483" i="2"/>
  <c r="E482" i="2"/>
  <c r="F482" i="2"/>
  <c r="E481" i="2"/>
  <c r="F481" i="2"/>
  <c r="E480" i="2"/>
  <c r="F480" i="2"/>
  <c r="E479" i="2"/>
  <c r="F479" i="2"/>
  <c r="E478" i="2"/>
  <c r="F478" i="2"/>
  <c r="E477" i="2"/>
  <c r="F477" i="2"/>
  <c r="F476" i="2"/>
  <c r="F472" i="2"/>
  <c r="F471" i="2"/>
  <c r="F470" i="2"/>
  <c r="F466" i="2"/>
  <c r="F465" i="2"/>
  <c r="F464" i="2"/>
  <c r="F458" i="2"/>
  <c r="F457" i="2"/>
  <c r="F456" i="2"/>
  <c r="F450" i="2"/>
  <c r="F449" i="2"/>
  <c r="F448" i="2"/>
  <c r="F442" i="2"/>
  <c r="F441" i="2"/>
  <c r="F440" i="2"/>
  <c r="E434" i="2"/>
  <c r="F434" i="2"/>
  <c r="E433" i="2"/>
  <c r="F433" i="2"/>
  <c r="E432" i="2"/>
  <c r="F432" i="2"/>
  <c r="E431" i="2"/>
  <c r="F431" i="2"/>
  <c r="E430" i="2"/>
  <c r="F430" i="2"/>
  <c r="F429" i="2"/>
  <c r="E428" i="2"/>
  <c r="F428" i="2"/>
  <c r="E423" i="2"/>
  <c r="F423" i="2"/>
  <c r="F422" i="2"/>
  <c r="C421" i="2"/>
  <c r="F417" i="2"/>
  <c r="F416" i="2"/>
  <c r="C415" i="2"/>
  <c r="E411" i="2"/>
  <c r="F411" i="2"/>
  <c r="F410" i="2"/>
  <c r="E409" i="2"/>
  <c r="F409" i="2"/>
  <c r="E408" i="2"/>
  <c r="F408" i="2"/>
  <c r="E407" i="2"/>
  <c r="F407" i="2"/>
  <c r="E406" i="2"/>
  <c r="F406" i="2"/>
  <c r="E405" i="2"/>
  <c r="F405" i="2"/>
  <c r="E404" i="2"/>
  <c r="F404" i="2"/>
  <c r="E403" i="2"/>
  <c r="F403" i="2"/>
  <c r="E402" i="2"/>
  <c r="F402" i="2"/>
  <c r="E401" i="2"/>
  <c r="F401" i="2"/>
  <c r="E400" i="2"/>
  <c r="F400" i="2"/>
  <c r="E399" i="2"/>
  <c r="F399" i="2"/>
  <c r="E398" i="2"/>
  <c r="F398" i="2"/>
  <c r="F394" i="2"/>
  <c r="E393" i="2"/>
  <c r="F393" i="2"/>
  <c r="E392" i="2"/>
  <c r="F392" i="2"/>
  <c r="E391" i="2"/>
  <c r="F391" i="2"/>
  <c r="E390" i="2"/>
  <c r="F390" i="2"/>
  <c r="E389" i="2"/>
  <c r="F389" i="2"/>
  <c r="E388" i="2"/>
  <c r="F388" i="2"/>
  <c r="E387" i="2"/>
  <c r="F387" i="2"/>
  <c r="E386" i="2"/>
  <c r="F386" i="2"/>
  <c r="E385" i="2"/>
  <c r="F385" i="2"/>
  <c r="E384" i="2"/>
  <c r="F384" i="2"/>
  <c r="E383" i="2"/>
  <c r="F383" i="2"/>
  <c r="E382" i="2"/>
  <c r="F382" i="2"/>
  <c r="E377" i="2"/>
  <c r="F377" i="2"/>
  <c r="E376" i="2"/>
  <c r="F376" i="2"/>
  <c r="E370" i="2"/>
  <c r="F370" i="2"/>
  <c r="E369" i="2"/>
  <c r="F369" i="2"/>
  <c r="E364" i="2"/>
  <c r="F364" i="2"/>
  <c r="E363" i="2"/>
  <c r="F363" i="2"/>
  <c r="F357" i="2"/>
  <c r="F356" i="2"/>
  <c r="F355" i="2"/>
  <c r="E349" i="2"/>
  <c r="F349" i="2"/>
  <c r="E348" i="2"/>
  <c r="F348" i="2"/>
  <c r="E342" i="2"/>
  <c r="F342" i="2"/>
  <c r="E341" i="2"/>
  <c r="F341" i="2"/>
  <c r="E340" i="2"/>
  <c r="F340" i="2"/>
  <c r="E339" i="2"/>
  <c r="F339" i="2"/>
  <c r="E338" i="2"/>
  <c r="F338" i="2"/>
  <c r="E337" i="2"/>
  <c r="F337" i="2"/>
  <c r="E336" i="2"/>
  <c r="F336" i="2"/>
  <c r="E335" i="2"/>
  <c r="F335" i="2"/>
  <c r="E334" i="2"/>
  <c r="F334" i="2"/>
  <c r="E333" i="2"/>
  <c r="F333" i="2"/>
  <c r="E332" i="2"/>
  <c r="F332" i="2"/>
  <c r="E331" i="2"/>
  <c r="F331" i="2"/>
  <c r="E322" i="2"/>
  <c r="F322" i="2"/>
  <c r="E321" i="2"/>
  <c r="F321" i="2"/>
  <c r="E320" i="2"/>
  <c r="F320" i="2"/>
  <c r="E319" i="2"/>
  <c r="F319" i="2"/>
  <c r="E318" i="2"/>
  <c r="F318" i="2"/>
  <c r="E317" i="2"/>
  <c r="F317" i="2"/>
  <c r="E316" i="2"/>
  <c r="F316" i="2"/>
  <c r="C315" i="2"/>
  <c r="F315" i="2"/>
  <c r="E306" i="2"/>
  <c r="F306" i="2"/>
  <c r="E305" i="2"/>
  <c r="F305" i="2"/>
  <c r="E304" i="2"/>
  <c r="F304" i="2"/>
  <c r="E303" i="2"/>
  <c r="F303" i="2"/>
  <c r="E302" i="2"/>
  <c r="F302" i="2"/>
  <c r="E301" i="2"/>
  <c r="F301" i="2"/>
  <c r="E300" i="2"/>
  <c r="F300" i="2"/>
  <c r="F120" i="2"/>
  <c r="E119" i="2"/>
  <c r="F119" i="2"/>
  <c r="F279" i="2"/>
  <c r="F278" i="2"/>
  <c r="F277" i="2"/>
  <c r="F276" i="2"/>
  <c r="F271" i="2"/>
  <c r="F270" i="2"/>
  <c r="F269" i="2"/>
  <c r="F268" i="2"/>
  <c r="F263" i="2"/>
  <c r="F262" i="2"/>
  <c r="F261" i="2"/>
  <c r="F260" i="2"/>
  <c r="F255" i="2"/>
  <c r="F254" i="2"/>
  <c r="F253" i="2"/>
  <c r="F248" i="2"/>
  <c r="F247" i="2"/>
  <c r="F246" i="2"/>
  <c r="F245" i="2"/>
  <c r="F240" i="2"/>
  <c r="F239" i="2"/>
  <c r="F238" i="2"/>
  <c r="F237" i="2"/>
  <c r="F232" i="2"/>
  <c r="F231" i="2"/>
  <c r="F230" i="2"/>
  <c r="F229" i="2"/>
  <c r="F224" i="2"/>
  <c r="F223" i="2"/>
  <c r="F222" i="2"/>
  <c r="F221" i="2"/>
  <c r="F216" i="2"/>
  <c r="F215" i="2"/>
  <c r="F214" i="2"/>
  <c r="F213" i="2"/>
  <c r="F208" i="2"/>
  <c r="F207" i="2"/>
  <c r="F206" i="2"/>
  <c r="F205" i="2"/>
  <c r="F200" i="2"/>
  <c r="F199" i="2"/>
  <c r="F198" i="2"/>
  <c r="F197" i="2"/>
  <c r="F192" i="2"/>
  <c r="F191" i="2"/>
  <c r="F190" i="2"/>
  <c r="F189" i="2"/>
  <c r="F181" i="2"/>
  <c r="F180" i="2"/>
  <c r="F176" i="2"/>
  <c r="F175" i="2"/>
  <c r="F174" i="2"/>
  <c r="F170" i="2"/>
  <c r="F169" i="2"/>
  <c r="F168" i="2"/>
  <c r="F164" i="2"/>
  <c r="F163" i="2"/>
  <c r="F162" i="2"/>
  <c r="F158" i="2"/>
  <c r="F157" i="2"/>
  <c r="F156" i="2"/>
  <c r="F152" i="2"/>
  <c r="F151" i="2"/>
  <c r="F150" i="2"/>
  <c r="F146" i="2"/>
  <c r="F145" i="2"/>
  <c r="F144" i="2"/>
  <c r="F139" i="2"/>
  <c r="F138" i="2"/>
  <c r="F134" i="2"/>
  <c r="F133" i="2"/>
  <c r="F132" i="2"/>
  <c r="F131" i="2"/>
  <c r="F126" i="2"/>
  <c r="F125" i="2"/>
  <c r="F124" i="2"/>
  <c r="F116" i="2"/>
  <c r="F108" i="2"/>
  <c r="F107" i="2"/>
  <c r="F106" i="2"/>
  <c r="F102" i="2"/>
  <c r="F101" i="2"/>
  <c r="F100" i="2"/>
  <c r="F96" i="2"/>
  <c r="F95" i="2"/>
  <c r="F94" i="2"/>
  <c r="F90" i="2"/>
  <c r="F89" i="2"/>
  <c r="F88" i="2"/>
  <c r="F84" i="2"/>
  <c r="F83" i="2"/>
  <c r="F82" i="2"/>
  <c r="F78" i="2"/>
  <c r="F77" i="2"/>
  <c r="F76" i="2"/>
  <c r="F72" i="2"/>
  <c r="F71" i="2"/>
  <c r="F70" i="2"/>
  <c r="F66" i="2"/>
  <c r="F65" i="2"/>
  <c r="F64" i="2"/>
  <c r="F60" i="2"/>
  <c r="F59" i="2"/>
  <c r="F54" i="2"/>
  <c r="F52" i="2"/>
  <c r="F47" i="2"/>
  <c r="C46" i="2"/>
  <c r="F46" i="2"/>
  <c r="C45" i="2"/>
  <c r="F45" i="2"/>
  <c r="F40" i="2"/>
  <c r="C39" i="2"/>
  <c r="F39" i="2"/>
  <c r="C38" i="2"/>
  <c r="F38" i="2"/>
  <c r="F33" i="2"/>
  <c r="F32" i="2"/>
  <c r="F31" i="2"/>
  <c r="F30" i="2"/>
  <c r="F29" i="2"/>
  <c r="F24" i="2"/>
  <c r="F23" i="2"/>
  <c r="F22" i="2"/>
  <c r="F18" i="2"/>
  <c r="F17" i="2"/>
  <c r="F16" i="2"/>
  <c r="F11" i="2"/>
  <c r="F10" i="2"/>
  <c r="F12" i="2"/>
  <c r="F424" i="2"/>
  <c r="F425" i="2"/>
  <c r="F418" i="2"/>
  <c r="F193" i="2"/>
  <c r="F328" i="2"/>
  <c r="F344" i="2"/>
  <c r="F312" i="2"/>
  <c r="F34" i="2"/>
  <c r="F499" i="2"/>
  <c r="F435" i="2"/>
  <c r="F351" i="2"/>
  <c r="F460" i="2"/>
  <c r="F444" i="2"/>
  <c r="F366" i="2"/>
  <c r="F379" i="2"/>
  <c r="F412" i="2"/>
  <c r="F467" i="2"/>
  <c r="F473" i="2"/>
  <c r="F452" i="2"/>
  <c r="F121" i="2"/>
  <c r="F358" i="2"/>
  <c r="F372" i="2"/>
  <c r="F486" i="2"/>
  <c r="F395" i="2"/>
  <c r="F183" i="2"/>
  <c r="F264" i="2"/>
  <c r="F272" i="2"/>
  <c r="F280" i="2"/>
  <c r="F159" i="2"/>
  <c r="F97" i="2"/>
  <c r="F103" i="2"/>
  <c r="F127" i="2"/>
  <c r="F147" i="2"/>
  <c r="F201" i="2"/>
  <c r="F209" i="2"/>
  <c r="F217" i="2"/>
  <c r="F225" i="2"/>
  <c r="F233" i="2"/>
  <c r="F241" i="2"/>
  <c r="F67" i="2"/>
  <c r="F91" i="2"/>
  <c r="F61" i="2"/>
  <c r="F85" i="2"/>
  <c r="F135" i="2"/>
  <c r="F141" i="2"/>
  <c r="F165" i="2"/>
  <c r="F171" i="2"/>
  <c r="F249" i="2"/>
  <c r="F256" i="2"/>
  <c r="F19" i="2"/>
  <c r="F48" i="2"/>
  <c r="F55" i="2"/>
  <c r="F109" i="2"/>
  <c r="F153" i="2"/>
  <c r="F25" i="2"/>
  <c r="F41" i="2"/>
  <c r="F73" i="2"/>
  <c r="F79" i="2"/>
  <c r="F177" i="2"/>
  <c r="F4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Luis Rosario Arias</author>
  </authors>
  <commentList>
    <comment ref="H8" authorId="0" shapeId="0" xr:uid="{0A0C82E7-507D-42B4-8619-3CE347585329}">
      <text>
        <r>
          <rPr>
            <b/>
            <sz val="9"/>
            <color indexed="81"/>
            <rFont val="Tahoma"/>
            <family val="2"/>
          </rPr>
          <t>Jose Luis Rosario Arias:</t>
        </r>
        <r>
          <rPr>
            <sz val="9"/>
            <color indexed="81"/>
            <rFont val="Tahoma"/>
            <family val="2"/>
          </rPr>
          <t xml:space="preserve">
sujeto a cambio según decida en contratista si quiere un primer pago de 70 % mas el 30% al fina</t>
        </r>
      </text>
    </comment>
  </commentList>
</comments>
</file>

<file path=xl/sharedStrings.xml><?xml version="1.0" encoding="utf-8"?>
<sst xmlns="http://schemas.openxmlformats.org/spreadsheetml/2006/main" count="12599" uniqueCount="2101">
  <si>
    <t>ANALISIS DE PRECIOS UNITARIOS (APU) - INFRAESTRUCTURA JI</t>
  </si>
  <si>
    <t>CANT.</t>
  </si>
  <si>
    <t>UNIDAD</t>
  </si>
  <si>
    <t>P. UNITARIO</t>
  </si>
  <si>
    <t>TOTAL</t>
  </si>
  <si>
    <t>DEMOLICIONES, DESMONTE Y TRABAJOS PREVIOS</t>
  </si>
  <si>
    <t>MATERIALES VARIOS</t>
  </si>
  <si>
    <t>Demolición muro de Sheetrock</t>
  </si>
  <si>
    <t>Cantidad</t>
  </si>
  <si>
    <t>Uds</t>
  </si>
  <si>
    <t>Precio</t>
  </si>
  <si>
    <t>Valor</t>
  </si>
  <si>
    <t>Area</t>
  </si>
  <si>
    <t>m2</t>
  </si>
  <si>
    <t>T.C.</t>
  </si>
  <si>
    <t>dia</t>
  </si>
  <si>
    <t>Traslado de material T.N.C.</t>
  </si>
  <si>
    <t>Herramientas</t>
  </si>
  <si>
    <t>Precio / m2</t>
  </si>
  <si>
    <t>Demolición muros Densglass</t>
  </si>
  <si>
    <t>Desmonte de dispensador</t>
  </si>
  <si>
    <t>Unidad</t>
  </si>
  <si>
    <t>P.U.</t>
  </si>
  <si>
    <t xml:space="preserve">Ayudante </t>
  </si>
  <si>
    <t>Translado de material</t>
  </si>
  <si>
    <t>Herramientas de trabajo (martillo, guantes, …)</t>
  </si>
  <si>
    <t>und</t>
  </si>
  <si>
    <t>Precio / uds</t>
  </si>
  <si>
    <t>Demolición de fascia 0.90X0.50XLong</t>
  </si>
  <si>
    <t xml:space="preserve">Area </t>
  </si>
  <si>
    <t>ml</t>
  </si>
  <si>
    <t>Operario de 1ra</t>
  </si>
  <si>
    <t>dias</t>
  </si>
  <si>
    <t>Operario de 2da</t>
  </si>
  <si>
    <t>Operario de 3ra</t>
  </si>
  <si>
    <t>Recoger y trasladar  materiales TNC</t>
  </si>
  <si>
    <t>Despreciacion de Herramientas (martillo, cintas etc.)</t>
  </si>
  <si>
    <t>uds</t>
  </si>
  <si>
    <t>Quitar cerámica de Pared</t>
  </si>
  <si>
    <t>Ayudante</t>
  </si>
  <si>
    <t>Herramientas (gafas, cincel..)</t>
  </si>
  <si>
    <t>Quitar cerámica de Piso</t>
  </si>
  <si>
    <t>Demolición muro de 6''</t>
  </si>
  <si>
    <t>TC</t>
  </si>
  <si>
    <t xml:space="preserve">Traslado de material T.N.C. de 2do. Nivel &gt;20ml </t>
  </si>
  <si>
    <t>Desmonte de llave chorro</t>
  </si>
  <si>
    <t>M.O. desmonte</t>
  </si>
  <si>
    <t>Tapon de 1/2" Hg</t>
  </si>
  <si>
    <t>Precio / ud</t>
  </si>
  <si>
    <t>Desmonte de Orinal</t>
  </si>
  <si>
    <t>Desmonte de Inodoros Fluxometro</t>
  </si>
  <si>
    <t xml:space="preserve">Desmonte de Lavamano </t>
  </si>
  <si>
    <t>Desmonte de Tope de marmolite</t>
  </si>
  <si>
    <t>Desmonte de espejos en topes de banos</t>
  </si>
  <si>
    <t>Desmonte de barra inox. De banos</t>
  </si>
  <si>
    <t>Traslado de material T.N.C. (20 ud/hora)</t>
  </si>
  <si>
    <t>Desmonte de secador De banos</t>
  </si>
  <si>
    <t>Desmonte papeleras y jaboneras en banos</t>
  </si>
  <si>
    <t>Apertura hueco para puerta en muros block 6"</t>
  </si>
  <si>
    <t>Hacer hueco</t>
  </si>
  <si>
    <t>Muro de 6" (0.90X2.10)</t>
  </si>
  <si>
    <t>Ayudante picando</t>
  </si>
  <si>
    <t>Apertura de Hueco Con HILO DE DIAMANTE (Dalsan S.A.)</t>
  </si>
  <si>
    <t>Suministro y realización de hueco con Hilo de Diamante</t>
  </si>
  <si>
    <t>Traslado de material</t>
  </si>
  <si>
    <t>Quitar plafón radar 2X2</t>
  </si>
  <si>
    <t xml:space="preserve">Desmonte Puerta plywood caoba  </t>
  </si>
  <si>
    <t>Desmontar</t>
  </si>
  <si>
    <t>Despreciacion de Herramientas</t>
  </si>
  <si>
    <t>Herramientas (destornilladores, martillo etc.)</t>
  </si>
  <si>
    <t>Desmonte Puerta comercial</t>
  </si>
  <si>
    <t>Puerta desmonte</t>
  </si>
  <si>
    <t>Acarreo al almacen (2 personas)</t>
  </si>
  <si>
    <t>Herramientas: destornilladores, martillo, ...etc.</t>
  </si>
  <si>
    <t>p.a.</t>
  </si>
  <si>
    <t>Desmonte división de vidrio y aluminio Pequeño</t>
  </si>
  <si>
    <t>Desmonte de vidrio (0.95X1.95m)</t>
  </si>
  <si>
    <t>Desmonte Vidrio fijo 0.8x1.00ml Sin Aluminio</t>
  </si>
  <si>
    <t>Desmonte de vidrio (0.80X1.00m)</t>
  </si>
  <si>
    <t>Desmonte Vidrio fijo Grande 1.37x2.50ml con aluminio</t>
  </si>
  <si>
    <t>Desmonte de vidrio (1.37X2.50m)</t>
  </si>
  <si>
    <t>Desmonte Puerta comercial dos hojas</t>
  </si>
  <si>
    <t>Desmonte Puerta caoba dos paneles</t>
  </si>
  <si>
    <t xml:space="preserve"> (destornilladores, martillo etc.)</t>
  </si>
  <si>
    <t>ELECTRICIDAD</t>
  </si>
  <si>
    <t>Desmonte de lamparas 2"X 4"</t>
  </si>
  <si>
    <t>Brigada tecnico y Ayudante</t>
  </si>
  <si>
    <t>ud</t>
  </si>
  <si>
    <t>Desmonte de lamparas 2"X 2"</t>
  </si>
  <si>
    <t>Desmonte detector de humo</t>
  </si>
  <si>
    <t>Desmonte de salidas de aire</t>
  </si>
  <si>
    <t>Desmonte de retorno de aire rejilla</t>
  </si>
  <si>
    <t>Desmonte interruptor simple</t>
  </si>
  <si>
    <t xml:space="preserve">Desmonte de extractor de aire de plafon </t>
  </si>
  <si>
    <t>Desmonte bocina</t>
  </si>
  <si>
    <t>Desmonte T.V.</t>
  </si>
  <si>
    <t>Desmonte de luces ojos de buey</t>
  </si>
  <si>
    <t>Desmonte de bombillo</t>
  </si>
  <si>
    <t>Desmonte de luz de emergencia</t>
  </si>
  <si>
    <t>EJECUCIÓN DE TRABAJOS POR AREA</t>
  </si>
  <si>
    <t>Apertura hueco y terminación pañete para puerta (0.9X2.10) en muros block 6"</t>
  </si>
  <si>
    <t>Terminacion de cantos y mochetas (60)</t>
  </si>
  <si>
    <t>Terminación de hueco pañete para puerta en muros block 6"</t>
  </si>
  <si>
    <t>Muro de Densglass con aislante acustico</t>
  </si>
  <si>
    <t>Plancha densglass 1/2x4x8</t>
  </si>
  <si>
    <t>Fibra acustico R11 rend: 23.74m2</t>
  </si>
  <si>
    <t>Perfil CGM 21/2X10 cal. 25</t>
  </si>
  <si>
    <t>Transversales CGM 21/2X10 cal. 25</t>
  </si>
  <si>
    <t>Cinta durockfibra 300' rollo</t>
  </si>
  <si>
    <t>pl</t>
  </si>
  <si>
    <t>Basecoat repemax muro seco blanco (cementin)</t>
  </si>
  <si>
    <t>Tornillo p/plancha #6x1-1/4 PTA final (lb)</t>
  </si>
  <si>
    <t>lb</t>
  </si>
  <si>
    <t>Tornillo p/est #7x7/16 PTA final (lb)</t>
  </si>
  <si>
    <t>Fulminante verde Cal.22 Americano</t>
  </si>
  <si>
    <t>Clavo de Yeso 1 1/4 con arandela</t>
  </si>
  <si>
    <t>Lija</t>
  </si>
  <si>
    <t>Mano de obra muro</t>
  </si>
  <si>
    <t>Mano de obra Fibra R11 aislante acustico</t>
  </si>
  <si>
    <t>Muro de Densglass con aislante acustico (1 cara)</t>
  </si>
  <si>
    <t>MUROS DE SHEETROCK (M2)</t>
  </si>
  <si>
    <t>Planchas de sheetrock</t>
  </si>
  <si>
    <t>plancha</t>
  </si>
  <si>
    <t>Parales 2 1/2</t>
  </si>
  <si>
    <t>Durmietes 2 1/2</t>
  </si>
  <si>
    <t>Esquineros metalicos</t>
  </si>
  <si>
    <t>Fulminantes blue point cal. 22</t>
  </si>
  <si>
    <t>Cubo de masilla</t>
  </si>
  <si>
    <t>cubeta</t>
  </si>
  <si>
    <t>Clavo de 1 1/4" con arandela</t>
  </si>
  <si>
    <t>Tornillo nº6 de 1 1/4"p/plancha</t>
  </si>
  <si>
    <t>caja</t>
  </si>
  <si>
    <t>Tornillo estructura 7/16"</t>
  </si>
  <si>
    <t>Rollo de cinta de 250</t>
  </si>
  <si>
    <t>rollo</t>
  </si>
  <si>
    <t>Lija 100</t>
  </si>
  <si>
    <t>Madera 1X2X7</t>
  </si>
  <si>
    <t>Mano de obra</t>
  </si>
  <si>
    <t>total/m2</t>
  </si>
  <si>
    <t>Cabina fenolica de  baño frontal, B1=B2=1</t>
  </si>
  <si>
    <t>Fr=2.95m frontal, puerta de 0.90m.</t>
  </si>
  <si>
    <t>Sum. E inst. de cabina</t>
  </si>
  <si>
    <t>Transporte de cabina</t>
  </si>
  <si>
    <t>Venta</t>
  </si>
  <si>
    <t>Dollar</t>
  </si>
  <si>
    <t>Fr=2.6m frontal, puerta de 0.90m.</t>
  </si>
  <si>
    <t>Nota:  precio resultado de promedio de cotizaciones de 2.95ml y 2.21ml</t>
  </si>
  <si>
    <t>Cabina fenolica  de bano frontal, A1=1</t>
  </si>
  <si>
    <t>Fr=2.21m frontal, puerta de 0.90m.</t>
  </si>
  <si>
    <t>Panel fenolico de orinal L=0.70m, A1=A2=1</t>
  </si>
  <si>
    <t>Cabina fenolica de  baño forma L, A1=2, B1=3,B2=3</t>
  </si>
  <si>
    <t>Pr= 1.50m lateral, Fr=0.90m frontal</t>
  </si>
  <si>
    <t>División flotante aluminio P40 y vidrio fijo espesor 3/8''</t>
  </si>
  <si>
    <t xml:space="preserve">Dimencion 6.80X2.60ml </t>
  </si>
  <si>
    <t>p2</t>
  </si>
  <si>
    <t>Suministro e instalacion</t>
  </si>
  <si>
    <t xml:space="preserve">Transporte </t>
  </si>
  <si>
    <t>Precio / p2</t>
  </si>
  <si>
    <t>División vidrio insulado y aluminio 6mmX6mmx6mm</t>
  </si>
  <si>
    <t>Ccmbinacion vidrio laminado (8.78x2.40m2)</t>
  </si>
  <si>
    <t xml:space="preserve">Suministro e Inst. De paneles en acordeón </t>
  </si>
  <si>
    <t>Precio US$</t>
  </si>
  <si>
    <t>Suministro P/A, Hufcor Operable Partitions 642 series,</t>
  </si>
  <si>
    <t>52 STC (4800mmX2500mm) (Hufcor Vinyl)</t>
  </si>
  <si>
    <t>Fabricacion P/A Riel de carga para paneles</t>
  </si>
  <si>
    <t>Instalacion UD. Paneles</t>
  </si>
  <si>
    <t>Transporte incluye subida por ascensor.</t>
  </si>
  <si>
    <t>Sum. E inst. Sello acustico sobre plafon H=1.30ml</t>
  </si>
  <si>
    <t>Transporte</t>
  </si>
  <si>
    <t>Precio RD$/ m2</t>
  </si>
  <si>
    <t xml:space="preserve">Instalación  division de vidrio y aluminio </t>
  </si>
  <si>
    <t>Componente</t>
  </si>
  <si>
    <t>Instalacion de vidrio (0.95x2.50m2)</t>
  </si>
  <si>
    <t>Materiales: silicon, gomas, tornillos, ..etc.</t>
  </si>
  <si>
    <t>Acarreo al almacen</t>
  </si>
  <si>
    <t xml:space="preserve">Instalación división de vidrio y aluminio </t>
  </si>
  <si>
    <t>Instalacion de vidrio (0.50x2.50m2)</t>
  </si>
  <si>
    <t>Costo de tubo para puerta entrada</t>
  </si>
  <si>
    <t>Materiales: tubo 2x4x20</t>
  </si>
  <si>
    <t>Instalar  Puerta comercial</t>
  </si>
  <si>
    <t>Materiales: silicon, gomas, tornillos, juego pivote, ..etc.</t>
  </si>
  <si>
    <t xml:space="preserve">Acarreo del almacen </t>
  </si>
  <si>
    <t>Subir materiales al 2do. Nivel</t>
  </si>
  <si>
    <t>Mezcla  para poner ceramicas</t>
  </si>
  <si>
    <t>Ceramicas</t>
  </si>
  <si>
    <t>Pegamento de ceramica</t>
  </si>
  <si>
    <t>Planchas de Plafon vinyl yeso 2x2</t>
  </si>
  <si>
    <t>Planchas USG #2310 2"x 4"x5/8 (5% desp.)</t>
  </si>
  <si>
    <t>Crosstee 4´</t>
  </si>
  <si>
    <t>Crosstee 2´</t>
  </si>
  <si>
    <t>Maintee 12´</t>
  </si>
  <si>
    <t xml:space="preserve">Angular 10´ </t>
  </si>
  <si>
    <t>Tiro Tipo L</t>
  </si>
  <si>
    <t>Fuliminante verde cal 22 americano</t>
  </si>
  <si>
    <t>Funda clavos de acero</t>
  </si>
  <si>
    <t>fda</t>
  </si>
  <si>
    <t>Alambre rollo 1lb</t>
  </si>
  <si>
    <t>Precio/ m2</t>
  </si>
  <si>
    <t>Planchas de Plafon radar 2"x 2"</t>
  </si>
  <si>
    <t>A C E R O S</t>
  </si>
  <si>
    <t>ACERO GRADO 60, 3/8" x 20':</t>
  </si>
  <si>
    <t>qq</t>
  </si>
  <si>
    <t>Acero 3/8"</t>
  </si>
  <si>
    <t>Alambre #18</t>
  </si>
  <si>
    <t>ACERO GRADO 60, 3/8" x 25':</t>
  </si>
  <si>
    <t>ACERO GRADO 60, 3/8" x 30':</t>
  </si>
  <si>
    <t>ACERO GRADO 60, 3/8" x 35':</t>
  </si>
  <si>
    <t>ACERO GRADO 60, 3/8" x 40':</t>
  </si>
  <si>
    <t>ACERO GRADO 60, 1/2" x 20':</t>
  </si>
  <si>
    <t>Acero 1/2"</t>
  </si>
  <si>
    <t>ACERO GRADO 60, 1/2" x 25':</t>
  </si>
  <si>
    <t>ACERO GRADO 60, 1/2" x 30':</t>
  </si>
  <si>
    <t>ACERO GRADO 60, 1/2" x 35':</t>
  </si>
  <si>
    <t>ACERO GRADO 60, 1/2" x 40':</t>
  </si>
  <si>
    <t>ACERO GRADO 60, 3/4" x 20':</t>
  </si>
  <si>
    <t>Acero ¾"</t>
  </si>
  <si>
    <t>ACERO GRADO 60, 3/4" x 25':</t>
  </si>
  <si>
    <t>ACERO GRADO 60, 3/4" x 30':</t>
  </si>
  <si>
    <t>ACERO GRADO 60, 3/4" x 35':</t>
  </si>
  <si>
    <t>ACERO GRADO 60, 3/4" x 40':</t>
  </si>
  <si>
    <t>ACERO GRADO 60, 1" x 20':</t>
  </si>
  <si>
    <t>Acero 1"</t>
  </si>
  <si>
    <t>ACERO GRADO 60, 1" x 25':</t>
  </si>
  <si>
    <t>ACERO GRADO 60, 1" x 30':</t>
  </si>
  <si>
    <t>ACERO GRADO 60, 1" x 35':</t>
  </si>
  <si>
    <t>Acero estructural, A-36. incluye suministro, montaje, imprimación, corte, etc.  (Kg)</t>
  </si>
  <si>
    <t>Materiales</t>
  </si>
  <si>
    <t>Anticorrosivo (imprimación)</t>
  </si>
  <si>
    <t>Gl</t>
  </si>
  <si>
    <t>Thinner comercial</t>
  </si>
  <si>
    <t>Disco de corte</t>
  </si>
  <si>
    <t>u</t>
  </si>
  <si>
    <t>Acero en perfil 4x4 de 1/4 pulg</t>
  </si>
  <si>
    <t>#7018 (soldadura)</t>
  </si>
  <si>
    <t>Mano de Obra</t>
  </si>
  <si>
    <t>Peón (ESTRUC. OCUP. E2)</t>
  </si>
  <si>
    <t>Hora</t>
  </si>
  <si>
    <t>Perfilero (ESTRUC. OCUP. C2)</t>
  </si>
  <si>
    <t>Maestro de obra (ESTRUC. OCUP. C1)</t>
  </si>
  <si>
    <t>Equipo, Maquinaria y Herramientas</t>
  </si>
  <si>
    <t>Amoladora eléctrica</t>
  </si>
  <si>
    <t>Soldadora eléctrica 300 a</t>
  </si>
  <si>
    <t>Equipo Oxicorte</t>
  </si>
  <si>
    <t>Grua o Estructura Movil</t>
  </si>
  <si>
    <t>PLETINA DE ACERO (PLACA DE ANCLAJE)</t>
  </si>
  <si>
    <t>PERNOS O TORNILLOS PARA (PLACA DE ANCLAJE)</t>
  </si>
  <si>
    <t>Pernos de Anclaje</t>
  </si>
  <si>
    <t>ACERO GRADO 60, 1" x 40':</t>
  </si>
  <si>
    <t>BLOQUES, MUROS DE</t>
  </si>
  <si>
    <t>BLOQUES HORM. 4", 3/8" A .80 M.:</t>
  </si>
  <si>
    <t>Bloques horm. + 3% desp.</t>
  </si>
  <si>
    <t>Mortero 1:3 en juntas + 30% desp.</t>
  </si>
  <si>
    <t>m3</t>
  </si>
  <si>
    <t>Horm. en cámaras 1:3:5 + 2% desp.</t>
  </si>
  <si>
    <t>Acero 3/8" x 20' grado 60 + 20% desp.</t>
  </si>
  <si>
    <t>Madera para andamios 2x10x12br (1.091 pt / 6 usos)</t>
  </si>
  <si>
    <t>pt</t>
  </si>
  <si>
    <t>Conf. Andamios (0.018 hora peón / m2)</t>
  </si>
  <si>
    <t>día</t>
  </si>
  <si>
    <t>Corte y amarre varilla</t>
  </si>
  <si>
    <t>Llenado huecos</t>
  </si>
  <si>
    <t>Coloc. bloques</t>
  </si>
  <si>
    <t>BLOQUES HORM. 5", 3/8" A .80 M.:</t>
  </si>
  <si>
    <t>BLOQUES HORM. 6", 3/8" A .20 M.:</t>
  </si>
  <si>
    <t>BLOQUES HORM. 6", 3/8" A .40 M.:</t>
  </si>
  <si>
    <t>BLOQUES HORM. 6", 3/8" A .60 M.:</t>
  </si>
  <si>
    <t>BLOQUES HORM. 6", 3/8" A .80 M.:</t>
  </si>
  <si>
    <t>BLOQUES HORM. 6" VIOL. 2 CARAS, 3/8" A .80 M.:</t>
  </si>
  <si>
    <t>Mortero de juntas + 30% desp.</t>
  </si>
  <si>
    <t>Coloc. bloques + violinado ambas caras.</t>
  </si>
  <si>
    <t>BLOQUES 8", 3/8" A .20 M. + 2 HORIZ. DE 3/8" CADA 0.40 M.:</t>
  </si>
  <si>
    <t>Acero horiz. 3/8" x 20' grado 60 + 20% desp.</t>
  </si>
  <si>
    <t>Acero vert.   3/8" x 20' grado 60 + 20% desp.</t>
  </si>
  <si>
    <t>Andamios.</t>
  </si>
  <si>
    <t>Corte y amarre varilla.</t>
  </si>
  <si>
    <t>Llenado huecos.</t>
  </si>
  <si>
    <t>Coloc. bloques.</t>
  </si>
  <si>
    <t>BLOQUES HORM. 8", 3/8" A .20 M.:</t>
  </si>
  <si>
    <t>BLOQUES HORM. 8", 3/8" A .40 M.:</t>
  </si>
  <si>
    <t>BLOQUES HORM. 8", 3/8" A .80 M.:</t>
  </si>
  <si>
    <t>BLOQUES HORM. 8", C. LLENAS, 3/8" A 0.40 M.:</t>
  </si>
  <si>
    <t>BLOQUES HORM. 12", 3/8" A .80 M.:</t>
  </si>
  <si>
    <t>BLOQUES CALADOS LADRILLO 6"x6"x6":</t>
  </si>
  <si>
    <t>Mortero 1:4 para empañete + 10% desp.</t>
  </si>
  <si>
    <t>Bloques calados + 5% desp.</t>
  </si>
  <si>
    <t>Colocación bloques calados.</t>
  </si>
  <si>
    <t>BLOQUES CALADOS LADRILLO 8"x8"x6":</t>
  </si>
  <si>
    <t>BLOQUES CALADOS TIPO PERSIANA 15x20x40:</t>
  </si>
  <si>
    <t>BORDILLOS DE BLOQUES DE HORM.</t>
  </si>
  <si>
    <t>BORDILLO 4", 2 LINEAS, 1:2:4, ZAP. .20x.15 m.</t>
  </si>
  <si>
    <t>m</t>
  </si>
  <si>
    <t>Excavación (1.00 x .20 x .55 m.)</t>
  </si>
  <si>
    <t>Relleno de reposición</t>
  </si>
  <si>
    <t>Bote material excavado sobrante</t>
  </si>
  <si>
    <t>Horm. 1:2:4 en zapata (2 de 3/8" + 3/8 a .30 m.)</t>
  </si>
  <si>
    <t>Bloques de 4" con acero 3/8", muro analizado</t>
  </si>
  <si>
    <t>Empañete</t>
  </si>
  <si>
    <t>Cantos</t>
  </si>
  <si>
    <t>Pintura acrílica</t>
  </si>
  <si>
    <t>BORDILLO 6", 2 LINEAS, 1:2:4, ZAP. .30x.15 m.</t>
  </si>
  <si>
    <t>Excavación (1.00 x .30 x .55 m.)</t>
  </si>
  <si>
    <t>Bloques de  6"</t>
  </si>
  <si>
    <t>BORDILLO 6", 2 LINEAS, 1:2:4, ZAP. .40x.15 m.</t>
  </si>
  <si>
    <t>Excavación (1.00 x .40 x .55 m.)</t>
  </si>
  <si>
    <t>CASETAS DE MATERIALES</t>
  </si>
  <si>
    <t>CASETA MAT. 12'x16', P/200 F. CEMENTO:</t>
  </si>
  <si>
    <t>Area de caseta</t>
  </si>
  <si>
    <t>Parales pino bruto amer. (14 de 2"x4"x12')</t>
  </si>
  <si>
    <t>Durmientes pino bruto amer. (7 de 2"x4"x8')</t>
  </si>
  <si>
    <t>Cargaderas pino bruto amer. (5 de 2"x4"x14')</t>
  </si>
  <si>
    <t>Enlates pino bruto amer. (5 de 2"x4"x18')</t>
  </si>
  <si>
    <t>Puerta pino bruto amer. (4 de 1"x4"x8')</t>
  </si>
  <si>
    <t>Total pino bruto amer. (4 usos + 25% desp.)</t>
  </si>
  <si>
    <t>Plywood 4'x8'x¾", 2 caras, 6 usos (13 unid.)</t>
  </si>
  <si>
    <t>Puerta en Plywood 4'x8'x¾", 2 caras, 6 usos (1 unid.)</t>
  </si>
  <si>
    <t>Zinc acanalado 3'x7' cal. 26, 4 usos (14 / 4)</t>
  </si>
  <si>
    <t>Clavos corrientes (5 lb. / 100 pie madera)</t>
  </si>
  <si>
    <t>Clavos de zinc + 5% desp. (.133 lb. / plancha)</t>
  </si>
  <si>
    <t>Bisagras 3 1/2" x 3 1/2"</t>
  </si>
  <si>
    <t>pares</t>
  </si>
  <si>
    <t>Pestillo</t>
  </si>
  <si>
    <t>Portacandado</t>
  </si>
  <si>
    <t>Candado</t>
  </si>
  <si>
    <t>Salida luces</t>
  </si>
  <si>
    <t>Salida interruptor sencillo</t>
  </si>
  <si>
    <t>Salida tomacorrientes 110 v.</t>
  </si>
  <si>
    <t>Replanteo y excavación 14 hoyos de .2x.2x.3 m.</t>
  </si>
  <si>
    <t>Carpintero 2da., montar y desmontar</t>
  </si>
  <si>
    <t>días</t>
  </si>
  <si>
    <t>AY carpintero, montar y desmontar</t>
  </si>
  <si>
    <t>CASETA MAT. 12'x32', P/500 F. CEMENTO:</t>
  </si>
  <si>
    <t>Area de la caseta</t>
  </si>
  <si>
    <t>Parales pino bruto amer. (4 de 4"x4"x12')</t>
  </si>
  <si>
    <t>Parales pino bruto amer. (5 de 4"x4"x10')</t>
  </si>
  <si>
    <t>Parales pino bruto amer. (12 de 2"x4"x12')</t>
  </si>
  <si>
    <t>Parales pino bruto amer. (5 de 2"x4"x10')</t>
  </si>
  <si>
    <t>Durmientes pino bruto amer. (9 de 2"x4"x14')</t>
  </si>
  <si>
    <t>Durmientes pino bruto amer. (18 de 2"x4"x12')</t>
  </si>
  <si>
    <t>Cargaderas pino bruto amer. (9 de 2"x4"x16')</t>
  </si>
  <si>
    <t>Correas pino bruto amer. (7 de 1"x4"x18')</t>
  </si>
  <si>
    <t>Correas pino bruto amer. (7 de 1"x4"x16')</t>
  </si>
  <si>
    <t>Enlates pino bruto amer. (3 de 1"x4"x14')</t>
  </si>
  <si>
    <t>Enlates pino bruto amer. (5 de 1"x4"x12')</t>
  </si>
  <si>
    <t>Enlates pino bruto amer. (2 de 1"x4"x10')</t>
  </si>
  <si>
    <t>Enlates pino bruto amer. (2 de 1"x4"x8')</t>
  </si>
  <si>
    <t>Puertas (2), pino bruto amer. (8 de 1"x4"x8')</t>
  </si>
  <si>
    <t>Ventanas (5 de 4'x4'), pino bruto amer. (15 de 1"x8"x8')</t>
  </si>
  <si>
    <t>Ventanas (5 de 4'x4'), pino bruto amer. (5 de 1"x4"x8')</t>
  </si>
  <si>
    <t>Ventanas (5 de 4'x4'), pino bruto amer. (5 de 1"x4"x6')</t>
  </si>
  <si>
    <t>Plywood 4'x8'x¾", 2 caras, 6 usos (17 unid.)</t>
  </si>
  <si>
    <t>Puerta en Plywood 4'x8'x¾", 2 caras, 6 usos (2 unid.)</t>
  </si>
  <si>
    <t>Zinc acanalado 3'x7' cal. 26, 4 usos (27 / 4)</t>
  </si>
  <si>
    <t>CONTEN (TELFORD)</t>
  </si>
  <si>
    <t>Area de sección:</t>
  </si>
  <si>
    <t>Volumen / metro:</t>
  </si>
  <si>
    <t>Vol. analizado:</t>
  </si>
  <si>
    <t>Longitud total:</t>
  </si>
  <si>
    <t>Madera (110 p2 / 10 usos + 10% desp.).</t>
  </si>
  <si>
    <t>Clavos (5 lb. / 100 p2)</t>
  </si>
  <si>
    <t>Hormigón  1:3:5 contén + 2% desp.</t>
  </si>
  <si>
    <t>Base horm. 1:3:5 + 85% de piedras, 0.15 m. espesor + 10% desp.</t>
  </si>
  <si>
    <t>Mortero 1:2 para pulido.</t>
  </si>
  <si>
    <t>Base contén (mano de obra solamente).</t>
  </si>
  <si>
    <t>Construcción contén.</t>
  </si>
  <si>
    <t>DESAGÜES PLUVIALES</t>
  </si>
  <si>
    <t>DESAGÜES PLUVIALES 3": (Vivienda de un nivel)</t>
  </si>
  <si>
    <t>Tubo 3"x20' PVC SDR-26 + 10% desp.</t>
  </si>
  <si>
    <t>tubo</t>
  </si>
  <si>
    <t>Codo 3" PVC drenaje</t>
  </si>
  <si>
    <t>Cemento PVC + 25% desp. (¼ galón).</t>
  </si>
  <si>
    <t>Ttapado ranura ambas caras en la pared.</t>
  </si>
  <si>
    <t>Mano de obra plomero</t>
  </si>
  <si>
    <t>DESAGÜES PLUVIALES 4":: (Vivienda de un nivel)</t>
  </si>
  <si>
    <t>Tubo 4"x20' PVC SDR-26 + 10% desp.</t>
  </si>
  <si>
    <t>Codo 4" PVC drenaje</t>
  </si>
  <si>
    <t>EMPAÑETES</t>
  </si>
  <si>
    <t>CANTOS:</t>
  </si>
  <si>
    <t>Mortero 1:4 p/empañete + 10% desp., 1.67 cm.</t>
  </si>
  <si>
    <t>Reglas (2 de 1"x4"x3.28' / 10 usos)</t>
  </si>
  <si>
    <t>CARETEO CON LLANA, SIN ANDAMIOS:</t>
  </si>
  <si>
    <t>Mortero 1:4 p/empañete + 30% desp., 1.5 mm. esp.</t>
  </si>
  <si>
    <t>EMPAÑETE maestrado COLUMNAS:</t>
  </si>
  <si>
    <t>Mortero 1:4 p/empañete + 30% desp., 1.67 cm. esp.</t>
  </si>
  <si>
    <t>Regla (1 de 1"x4"x10' / 100 usos)</t>
  </si>
  <si>
    <t>Andamios (1.091 p2 / 6 usos)</t>
  </si>
  <si>
    <t>Conf. andamios</t>
  </si>
  <si>
    <t>EMPAÑETE maestrado EXTERIOR:</t>
  </si>
  <si>
    <t>Mortero 1:4 p/empañete + 30% desp., 2.0 cm. esp.</t>
  </si>
  <si>
    <t>Andamios</t>
  </si>
  <si>
    <t>Clavos corrientes</t>
  </si>
  <si>
    <t>EMPAÑETE maestrado INTERIOR:</t>
  </si>
  <si>
    <t>EMPAÑETE maestrado TECHOS Y VIGAS:</t>
  </si>
  <si>
    <t>Andamios (.25 planchas plywood / 10 usos)</t>
  </si>
  <si>
    <t>EMPAÑETE PULIDO SIN COLOR:</t>
  </si>
  <si>
    <t>Mortero 1:4 p/empañete + 30% desp., 1.52 cm. esp.</t>
  </si>
  <si>
    <t>Cemento 2da. capa + 30% desp.</t>
  </si>
  <si>
    <t>EMPAÑETE RASGADO:</t>
  </si>
  <si>
    <t>Regla (2 de 1"x4"x10' / 100 usos)</t>
  </si>
  <si>
    <t>EMPAÑETE RUSTICO (ESCOBA, PAPEL O BROCHA):</t>
  </si>
  <si>
    <t>ESTRIAS:</t>
  </si>
  <si>
    <t>Mortero 1:4 p/empañete + 30% desp., 1.67 cm.</t>
  </si>
  <si>
    <t>Reglas (1 de 1"x1"x3.28').</t>
  </si>
  <si>
    <t>FRAGÜACHE, SIN ANDAMIOS:</t>
  </si>
  <si>
    <t>Mortero 1:4 p/empañete + 50% desp., 0.5 mm. esp. (Rend. 200 m2 / m3)</t>
  </si>
  <si>
    <t>GOTEROS COLGANTES:</t>
  </si>
  <si>
    <t>Mortero 1:4 p/empañete + 30% desp.</t>
  </si>
  <si>
    <t>GOTEROS DE RANURA:</t>
  </si>
  <si>
    <t>Reglas (1 de 1"x4"x3.28' / 10 usos)</t>
  </si>
  <si>
    <t>LECHADA CEMENTO BLANCO:</t>
  </si>
  <si>
    <t>Cemento blanco +20% desp. (50 m2 / funda)</t>
  </si>
  <si>
    <t>Agua</t>
  </si>
  <si>
    <t>gl</t>
  </si>
  <si>
    <t>LECHADA CEMENTO GRIS:</t>
  </si>
  <si>
    <t>Cemento gris +20% desp. (50 m2 / funda)</t>
  </si>
  <si>
    <t>NATILLA, SIN ANDAMIOS:</t>
  </si>
  <si>
    <t>Cemento gris (15 m2 / funda)</t>
  </si>
  <si>
    <t>REPELLO maestrado TECHOS, 2 capas de 1.5 cm. c/u. (SIN ANDAMIOS):</t>
  </si>
  <si>
    <t>Mortero 1:4 p/empañete + 30% desp., 2 capas (Rend. 33.33 m2/m3, 2 capas)</t>
  </si>
  <si>
    <t>Regla (1 de 1"x4"x10' / 10 usos)</t>
  </si>
  <si>
    <t>RESANE, SIN ANDAMIOS:</t>
  </si>
  <si>
    <t>Mortero 1:4 p/empañete + 30% desp., 0.5 mm. Esp. (Rendim. 200 m2 / m3)</t>
  </si>
  <si>
    <t>ESCALONES</t>
  </si>
  <si>
    <t>ESCALON  GRANITO 2 y 3 BLANCO</t>
  </si>
  <si>
    <t>Escalón .17 x .30 m. Bocel redondo + 10% desp.</t>
  </si>
  <si>
    <t>Mortero de fijación + 10% desp.</t>
  </si>
  <si>
    <t>Colocación Huella y Contra Huella (No aplica)</t>
  </si>
  <si>
    <t>Pulido y brillado</t>
  </si>
  <si>
    <t>ESCALON  MARMOL AGLOMERADO (PERLATTO ROYAL) 1.10 M.</t>
  </si>
  <si>
    <t>Escalón .17x1.10 m. + .34x1.10 m., Bocel redondo + 10% desp.</t>
  </si>
  <si>
    <t>Colocación Huella y Contra Huella</t>
  </si>
  <si>
    <t>ESCALON  SUPER CHAPA BLANCO</t>
  </si>
  <si>
    <t>ZOCALO P/ESCALONES, GRANITO 2 y3 BLANCO:</t>
  </si>
  <si>
    <t>Escalón + transporte + 10% desp. + itbis</t>
  </si>
  <si>
    <t>Mortero 1:3 + 5% desp.</t>
  </si>
  <si>
    <t>HORM. ARMADO ANTEPECHOS</t>
  </si>
  <si>
    <t>ANTEPECHO .40x.15, 1:2:4, 3/8" grado 60 A .40 + 2 DE 3/8":</t>
  </si>
  <si>
    <t>Acero 3/8" x 20' grado 60 + 10% desp.</t>
  </si>
  <si>
    <t>M.O. acero</t>
  </si>
  <si>
    <t>Subida acero</t>
  </si>
  <si>
    <t>Madera bruta amer. (4 usos)</t>
  </si>
  <si>
    <t>Clavos de acero (¼ lb / metro)</t>
  </si>
  <si>
    <t>Alambre calibre #14 (¼ lb. / metro)</t>
  </si>
  <si>
    <t>Confección e instalación de madera</t>
  </si>
  <si>
    <t>Desencofrado</t>
  </si>
  <si>
    <t>Horm. 1:2:4 lig. y winche + 10% desp.</t>
  </si>
  <si>
    <t>ANTEPECHO .40x.15, 180 kg/Cm², 3/8" grado 60 A .40, 2 DE 3/8":</t>
  </si>
  <si>
    <t>Partidas comunes del análisis anterior (1-9)</t>
  </si>
  <si>
    <t>Horm. 180 Kg/Cm²</t>
  </si>
  <si>
    <t>ANTEPECHO .40x.15, 210 kg/Cm², 3/8" grado 60 A .40, 2 DE 3/8":</t>
  </si>
  <si>
    <t>Horm. 210 Kg/Cm²</t>
  </si>
  <si>
    <t>ANTEPECHO .40x.15, 240 kg/Cm², 3/8" grado 60 A .40, 2 DE 3/8":</t>
  </si>
  <si>
    <t>Horm. 240 Kg/Cm²</t>
  </si>
  <si>
    <t>HORM. ARMADO COL. RECTANGULARES</t>
  </si>
  <si>
    <t>COL. 20x20, 1:2:4, 60,4 DE 3/8", 3/8" A 20, LIG.:</t>
  </si>
  <si>
    <t>Acero3/8" x 20' grado 60 + 10% desp., estribos</t>
  </si>
  <si>
    <t>Confección madera</t>
  </si>
  <si>
    <t>Instalación madera</t>
  </si>
  <si>
    <t>Horm. 1:2:4, lig. + 10% desp.</t>
  </si>
  <si>
    <t>COL. 20x20, 1:2:4, 60, 4 DE 3/8", 3/5" A 20 A MANO:</t>
  </si>
  <si>
    <t>Partidas comunes de la analizada anteriormente (1-10)</t>
  </si>
  <si>
    <t>Horm. 1:2:4 a mano + 10% desp.</t>
  </si>
  <si>
    <t>COL. 20x20, 1:2:4, 60, 4 DE 1/2", 3/8" A 20, LIG.:</t>
  </si>
  <si>
    <t>Acero 1/2" x 20' grado 60 + 10% desp.</t>
  </si>
  <si>
    <t>Partidas comunes de la analizada completa anterior (3-11)</t>
  </si>
  <si>
    <t>COL. 20x20, 1:2:4, 60, 4 DE 1/2", 3/8" A 20 A MANO:</t>
  </si>
  <si>
    <t>Partidas comunes de la analizada completa anterior (1-10)</t>
  </si>
  <si>
    <t>COL. 20x30, 1:2:4, 60, 4 DE 1/2", 3/8" A 20, LIG.:</t>
  </si>
  <si>
    <t>COL. 20x30, 1:2:4, 60, 4 DE 1/2", 3/8" A 20 A MANO:</t>
  </si>
  <si>
    <t>COL. 30x30, 1:2:4, 60, 8 DE 1/2", 3/8" A 20, LIG.:</t>
  </si>
  <si>
    <t>COL. 30x30, 1:2:4, 60, 8 DE 1/2", 3/8" A 20 A MANO:</t>
  </si>
  <si>
    <t>COL. 30x40, 1:2:4, 60, 4 DE ¾", 3/8" A 30, LIG.:</t>
  </si>
  <si>
    <t>Acero ¾" grado 60 + 10% desp.</t>
  </si>
  <si>
    <t>COL. 30x40, 1:2:4, 60, 4 DE ¾", 3/8" A 30 A MANO:</t>
  </si>
  <si>
    <t>COL. 40x40, 1:2:4, 60, 4 DE 1/2" + 4 DE ¾", 3/8" A 20, LIG.:</t>
  </si>
  <si>
    <t>COL. 40x40, 1:2:4, 60, 4 DE 1/2" + 4 DE ¾", 3/8" A 20 A MANO:</t>
  </si>
  <si>
    <t>Partidas comunes de la analizada completa anterior (1-11)</t>
  </si>
  <si>
    <t>COL. 50x50, 1:2:4, 60, 4 DE ¾" + 4 DE 1", 3/8" A 20, LIG.:</t>
  </si>
  <si>
    <t>Acero ¾" x 20' grado 60 + 10% desp.</t>
  </si>
  <si>
    <t>Acero 1" x 20' grado 60 + 10% desp.</t>
  </si>
  <si>
    <t>COL. 50x50, 1:2:4, 60, 4 DE ¾" + 4 DE 1", 3/8" A 20 A MANO:</t>
  </si>
  <si>
    <t>COL. 60x60, 1:2:4, 60, 12 DE 1", 3/8" A 20, LIG.:</t>
  </si>
  <si>
    <t>COL. 60x60, 1:2:4, 60, 12 DE 1", 3/8" A 20 A MANO:</t>
  </si>
  <si>
    <t>COL. 20x20, 180 kg/Cm², 40, 4 DE 1/2", 3/8" A 20:</t>
  </si>
  <si>
    <t>Horm. 180 Kg/Cm² + 5% desp.</t>
  </si>
  <si>
    <t>COL. 20x20, 180 kg/Cm², 40, 4 DE 1/2" x 25', 3/8" A 20:</t>
  </si>
  <si>
    <t>Acero 1/2" x 25' grado 60 + 10% desp.</t>
  </si>
  <si>
    <t>COL. 20x20, 180 kg/Cm², 60, 4 DE 1/2" x 20', 3/8" x 20' A 20:</t>
  </si>
  <si>
    <t>COL. 20x20, 180 kg/Cm², 60, 4 DE 1/2" x 25', 3/8" x 20' A 20:</t>
  </si>
  <si>
    <t>COL. 20x30, 180 kg/Cm², 60, 4 DE 1/2", 3/8" A 20:</t>
  </si>
  <si>
    <t>COL. 20x30, 180 kg/Cm², 60, 4 DE 1/2" x 25', 3/8" x 20' A 20:</t>
  </si>
  <si>
    <t>COL. 30x30, 180 kg/Cm², 60, 8 DE 1/2", 3/8" A 30:</t>
  </si>
  <si>
    <t>COL. 30x30, 180 kg/Cm², 60, 8 DE 1/2", 3/8" A 30: PORTICO</t>
  </si>
  <si>
    <t>Partidas comunes del análisis anterior (1-2)</t>
  </si>
  <si>
    <t>Partidas comunes de la analizada completa anterior (4-11)</t>
  </si>
  <si>
    <t>COL. 30x30, 180 kg/Cm², 60, 8 DE 1/2" x 25', 3/8" A:</t>
  </si>
  <si>
    <t>COL. 30x30, 180 kg/Cm², 60, 8 DE 1/2"x25', 3/8" A 30: PORTICO</t>
  </si>
  <si>
    <t>COL. 30x30, 180 kg/Cm², 60, 8 DE 1/2"x25', 3/8" x 20' A 30:</t>
  </si>
  <si>
    <t>COL. 30x40, 180 kg/Cm², 60, 4 DE ¾", 3/8" A 30:</t>
  </si>
  <si>
    <t>COL. 30x40, 180 kg/Cm², 60, 4 DE ¾", 3/8" A 30: PORTICO</t>
  </si>
  <si>
    <t>COL. 30x40, 180 kg/Cm², 60, 4 DE ¾", 3/8" A 30, x 20':</t>
  </si>
  <si>
    <t>COL. 30x40, 180 kg/Cm², 60, 4 DE ¾", 3/8" A 30, x 20': PORTICO</t>
  </si>
  <si>
    <t>COL. 40x40, 180 kg/Cm², 60, 4 DE 1/2" + 4 DE ¾", 3/8" A 20:</t>
  </si>
  <si>
    <t>Acero ¾" + 10% desp.</t>
  </si>
  <si>
    <t>COL. 40x40, 180 kg/Cm², 60, 4 DE 1/2" + 4 DE ¾", 3/8" A 20: PORTICO</t>
  </si>
  <si>
    <t>Partidas comunes del análisis anterior (1-3)</t>
  </si>
  <si>
    <t>Partidas comunes de la analizada completa anterior (5-12)</t>
  </si>
  <si>
    <t>COL. 40x40, 180 kg/Cm², 60, 4 DE 1/2"x25' + 4 DE ¾"x25', 3/8" A 20:</t>
  </si>
  <si>
    <t>Partidas comunes de la analizada completa anterior (4-12)</t>
  </si>
  <si>
    <t>COL. 40x40, 180 kg/Cm², 60, 4 DE 1/2"x25' + 4 DE ¾"x25', 3/8" A 20: PORTICO</t>
  </si>
  <si>
    <t>COL. 40x40, 180 kg/Cm², 60, 4 DE 1/2" + 4 DE ¾", 3/8" A 30:</t>
  </si>
  <si>
    <t>COL. 40x40, 180 kg/Cm², 60, 4 DE 1/2" + 4 DE ¾", 3/8" A 30: PORTICO</t>
  </si>
  <si>
    <t>COL. 40x40, 180 kg/Cm², 60, 4 DE 1/2"x25' + 4 DE ¾"x25', 3/8" A 30:</t>
  </si>
  <si>
    <t>COL. 40x40, 180 kg/Cm², 60, 4 DE 1/2" x 25' + 4 DE 4/4", 3/8" x 20' A 30: PORTICO</t>
  </si>
  <si>
    <t>COL. 50x50, 180 kg/Cm², 40, 4 DE ¾" + 4 DE 1", 3/8" A 20:</t>
  </si>
  <si>
    <t>Acero 1" + 10% desp.</t>
  </si>
  <si>
    <t>COL. 50x50, 180 kg/Cm², 60, 4 DE ¾" + 4 DE 1", 3/8" A 20: PORTICO</t>
  </si>
  <si>
    <t>COL. 50x50, 180 kg/Cm², 60, 4 DE ¾" + 4 DE 1", 3/8" A 20, x 20':</t>
  </si>
  <si>
    <t>COL. 50x50, 180 kg/Cm², 60, 4 DE ¾" + 4 DE 1", 3/8" A 20, x 20': PORTICO</t>
  </si>
  <si>
    <t>COL. 60x60, 180 kg/Cm², 60, 12 DE 1", 3/8" A 20:</t>
  </si>
  <si>
    <t>COL. 60x60, 180 kg/Cm², 60, 12 DE 1", 3/8" A 30: PORTICO</t>
  </si>
  <si>
    <t>COL. 60x60, 180 kg/Cm², 60, 12 DE 1", 3/8" A 30, x 20':</t>
  </si>
  <si>
    <t>COL. 60x60, 180 kg/Cm², 60, 12 DE 1", 3/8" A 30, x 20': PORTICO</t>
  </si>
  <si>
    <t>COL. 30x30, 210 kg/Cm², 60, 4 DE ¾", 3/8" A 30:</t>
  </si>
  <si>
    <t>Horm. 210 Kg/Cm² + 5% desp.</t>
  </si>
  <si>
    <t>COL. 30x30, 210 kg/Cm², 60, 4 DE ¾", 3/8" A 30: PORTICO</t>
  </si>
  <si>
    <t>COL. 30x30, 210 kg/Cm², 60, 4 DE ¾", 3/8" A 30, x 20':</t>
  </si>
  <si>
    <t>COL. 30x30, 210 kg/Cm², 60, 4 DE ¾", 3/8" A 30, x 20': PORTICO</t>
  </si>
  <si>
    <t>COL. 30x40, 210 kg/Cm², 60, 4 DE ¾", 3/8" A 30:</t>
  </si>
  <si>
    <t>COL. 30x40, 210 kg/Cm², 60, 4 DE ¾", 3/8" A 30: PORTICO</t>
  </si>
  <si>
    <t>COL. 30x40, 210 kg/Cm², 60, 4 DE ¾", 3/8" A 30, x 20':</t>
  </si>
  <si>
    <t>COL. 30x40, 210 kg/Cm², 60, 4 DE ¾", 3/8" A 30, x 20': PORTICO</t>
  </si>
  <si>
    <t>COL. 40x40, 210 kg/Cm², 60, 4 DE 1/2" + 4 DE ¾", 3/8" A 20:</t>
  </si>
  <si>
    <t>COL. 40x40, 210 kg/Cm², 60, 4 DE 1/2" + 4 DE ¾", 3/8" A 20: PORTICO</t>
  </si>
  <si>
    <t>COL. 40x40, 210 kg/Cm², 60, 4 DE 1/2" x 25' + 4 DE ¾", 3/8" A 20:</t>
  </si>
  <si>
    <t>COL. 40x40, 210 kg/Cm², 60, 4 DE 1/2" x 25' + 4 DE ¾", 3/8" A 20: PORTICO</t>
  </si>
  <si>
    <t>COL. 40x40, 210 kg/Cm², 60, 4 DE 1/2" + 4 DE ¾", 3/8" A 30, x 20':</t>
  </si>
  <si>
    <t>COL. 40x40, 210 kg/Cm², 60, 4 DE 1/2" + 4 DE ¾", 3/8" A 30, x 20': PORTICO</t>
  </si>
  <si>
    <t>COL. 40x40, 210 kg/Cm², 60, 4 DE 1/2" x 25' + 4 DE ¾", 3/8" A 30 x 20':</t>
  </si>
  <si>
    <t>COL. 40x40, 210 kg/Cm², 60, 4 DE 1/2" x 25' + 4 DE ¾", 3/8" A 30 x 20': PORTICO</t>
  </si>
  <si>
    <t>COL. 50x50, 210 kg/Cm², 60, 4 DE ¾" + 4 DE 1", 3/8" A 20:</t>
  </si>
  <si>
    <t>COL. 50x50, 210 kg/Cm², 60, 4 DE ¾" + 4 DE 1", 3/8" A 20: PORTICO</t>
  </si>
  <si>
    <t>COL. 50x50, 210 kg/Cm², 60, 4 DE ¾" + 4 DE 1", 3/8" A 20, x 20':</t>
  </si>
  <si>
    <t>COL. 50x50, 210 kg/Cm², 60, 4 DE ¾" + 4 DE 1", 3/8" A 20, x 20': PORTICO</t>
  </si>
  <si>
    <t>COL. 60x60, 210 kg/Cm², 60, 12 DE 1", 3/8" A 20:</t>
  </si>
  <si>
    <t>COL. 60x60, 210 kg/Cm², 60, 12 DE 1", 3/8" A 30: PORTICO</t>
  </si>
  <si>
    <t>COL. 60x60, 210 kg/Cm², 60, 12 DE 1", 3/8" A 30, x 20':</t>
  </si>
  <si>
    <t>COL. 60x60, 210 kg/Cm², 60, 12 DE 1", 3/8" A 30, x 20': PORTICO</t>
  </si>
  <si>
    <t>COL. 30x30, 240 kg/Cm², 60, 4 DE ¾", 3/8" A 20:</t>
  </si>
  <si>
    <t>Horm. 240 Kg/Cm² + 5% desp.</t>
  </si>
  <si>
    <t>COL. 30x30, 240 kg/Cm², 60, 4 DE ¾", 3/8" A 30: PORTICO</t>
  </si>
  <si>
    <t>COL. 30x30, 240 kg/Cm², 60, 4 DE ¾", 3/8" A 30, x 20':</t>
  </si>
  <si>
    <t>COL. 30x30, 240 kg/Cm², 60, 4 DE ¾", 3/8" A 30, x 20': PORTICO</t>
  </si>
  <si>
    <t>COL. 30x40, 240 kg/Cm², 60, 4 DE ¾", 3/8" A 30:</t>
  </si>
  <si>
    <t>COL. 30x40, 240 kg/Cm², 60, 4 DE ¾", 3/8" A 30: PORTICO</t>
  </si>
  <si>
    <t>COL. 30x40, 240 kg/Cm², 60, 4 DE ¾", 3/8" A 30, x 20':</t>
  </si>
  <si>
    <t>COL. 30x40, 240 kg/Cm², 60, 4 DE ¾", 3/8" A 30, x 20': PORTICO</t>
  </si>
  <si>
    <t>COL. 40x40, 240 kg/Cm², 60, 4 DE 1/2" + 4 DE ¾", 3/8" A 20:</t>
  </si>
  <si>
    <t>COL. 40x40, 240 kg/Cm², 60, 4 DE 1/2" + 4 DE ¾", 3/8" A 20: PORTICO</t>
  </si>
  <si>
    <t>COL. 40x40, 240 kg/Cm², 60, 4 DE 1/2" x 25' + 4 DE ¾", 3/8" A 20:</t>
  </si>
  <si>
    <t>COL. 40x40, 240 kg/Cm², 60, 4 DE 1/2" x 25' + 4 DE ¾", 3/8" A 20: PORTICO</t>
  </si>
  <si>
    <t>COL. 40x40, 240 kg/Cm², 60, 4 DE 1/2" + 4 DE ¾", 3/8" A 30, x 20':</t>
  </si>
  <si>
    <t>COL. 40x40, 240 kg/Cm², 60, 4 DE 1/2" + 4 DE ¾", 3/8" A 30, x 20': PORTICO</t>
  </si>
  <si>
    <t>COL. 40x40, 240 kg/Cm², 60, 4 DE 1/2" x 25' + 4 DE ¾", 3/8" A 30 x 20':</t>
  </si>
  <si>
    <t>COL. 40x40, 240 kg/Cm², 60, 4 DE 1/2" x 25' + 4 DE ¾", 3/8" A 30 x 20': PORTICO</t>
  </si>
  <si>
    <t>COL. 50x50, 240 kg/Cm², 60, 4 DE ¾" + 4 DE 1", 3/8" A 20:</t>
  </si>
  <si>
    <t>COL. 50x50, 240 kg/Cm², 60, 4 DE ¾" + 4 DE 1", 3/8" A 20: PORTICO</t>
  </si>
  <si>
    <t>COL. 50x50, 240 kg/Cm², 60, 4 DE ¾" + 4 DE 1", 3/8" A 20, x 20':</t>
  </si>
  <si>
    <t>COL. 50x50, 240 kg/Cm², 60, 4 DE ¾" + 4 DE 1", 3/8" A 20, x 20': PORTICO</t>
  </si>
  <si>
    <t>COL. 60x60, 240 kg/Cm², 60, 12 DE 1", 3/8" A 20:</t>
  </si>
  <si>
    <t>COL. 60x60, 240 kg/Cm², 60, 12 DE 1", 3/8" A 20: PORTICO</t>
  </si>
  <si>
    <t>COL. 60x60, 240 kg/Cm², 60, 12 DE 1", 3/8" A 20, x 20':</t>
  </si>
  <si>
    <t>COL. 60x60, 240 kg/Cm², 60, 12 DE 1", 3/8" A 20, x 20': PORTICO</t>
  </si>
  <si>
    <t>HORM. ARMADO COL. CIRCULARES</t>
  </si>
  <si>
    <t>COL. CIRCULAR, 1:2:4, 6 DE 1/2" grado 60, 3/8" A 10 LIGADORA:</t>
  </si>
  <si>
    <t>Acero 3/8" x 20' grado 60 + 10% desp..</t>
  </si>
  <si>
    <t>Acero 1/2" x 20' grado 60 + 10% desp..</t>
  </si>
  <si>
    <t>M.O. acero.</t>
  </si>
  <si>
    <t>Madera bruta amer. (4 usos).</t>
  </si>
  <si>
    <t>Clavos corrientes (5 lb. / 100 pie madera).</t>
  </si>
  <si>
    <t>Clavos de acero (¼ lb / metro).</t>
  </si>
  <si>
    <t>Alambre calibre #14 (¼ lb. / metro).</t>
  </si>
  <si>
    <t>Confección de madera.</t>
  </si>
  <si>
    <t>Instalación de madera.</t>
  </si>
  <si>
    <t>Desencofrado.</t>
  </si>
  <si>
    <t>Horm. 1:2:4 ligadora + 10% desp.</t>
  </si>
  <si>
    <t>COL. CIRCULAR, 1:2:4, 6 DE 3/8" grado 60, 3/8" A 10 A MANO:</t>
  </si>
  <si>
    <t>HORM. ARMADO COL. DE AMARRE</t>
  </si>
  <si>
    <t>COL. AMARRE 15x20, 1:2:4, 60, 4 DE 3/8", ¼" A 20, LIG.:</t>
  </si>
  <si>
    <t>Acero 3/8" X 20' + 10% desp.</t>
  </si>
  <si>
    <t>COL. AMARRE 15x20, 1:2:4, 60, 4 DE 3/8", 3/8" A 20 A MANO:</t>
  </si>
  <si>
    <t>Acero 3/8" x 20' + 10% desp.</t>
  </si>
  <si>
    <t>COL. AMARRE 15x20, 1:2:4, 60, 4 DE 3/8", 3/8" A 20, LIG.:</t>
  </si>
  <si>
    <t>Acero 3/8" + 10% desp. en entribos</t>
  </si>
  <si>
    <t>COL. AMARRE 20x20, 1:2:4, 60, 4 DE 3/8", 3/8" A 20, LIG.:</t>
  </si>
  <si>
    <t>COL. AMARRE 20x20, 1:2:4, 60, 4 DE 3/8", 3/8" A 20 A MANO:</t>
  </si>
  <si>
    <t>HORM. ARMADO DINTELES</t>
  </si>
  <si>
    <t>DINTEL 10x20, 1:2:4, 60, 2 DE 1/2"-2 DE 3/8", 3/8" A .20, LIG.:</t>
  </si>
  <si>
    <t>DINTEL 10x20, 1:2:4, 60, 2 DE 1/2"-2 DE 3/8", ¼" A .20 A MANO:</t>
  </si>
  <si>
    <t>DINTEL 15x20, 1:2:4, 60, 3 DE 1/2"-2 DE 3/8", 3/8" A .20, LIG.:</t>
  </si>
  <si>
    <t>Acero 3/8" x 20' + 10% desp., estribos</t>
  </si>
  <si>
    <t>DINTEL 15x20, 1:2:4, 60, 3 DE 1/2"-2 DE 3/8", 3/8" A .20 A MANO:</t>
  </si>
  <si>
    <t>DINTEL 15x20, 1:2:4, 60, 3 DE 1/2"-2 DE 3/8", " 3/8" A .20, LIG.:</t>
  </si>
  <si>
    <t>Acero 3/8" + 10% desp. en estribos</t>
  </si>
  <si>
    <t>DINTEL 20x20, 1:2:4, 60, 3 DE 1/2"-2 DE 3/8", 3/8" A .20, LIG.:</t>
  </si>
  <si>
    <t>DINTEL 20x20, 1:2:4, 60, 3 DE 1/2"-2 DE 3/8", 3/8" A .20 A MANO:</t>
  </si>
  <si>
    <t>DINTEL 10x20, 180 kg/Cm², 60, 2 DE 1/2"-2 DE 3/8", 3/8" A .20:</t>
  </si>
  <si>
    <t>DINTEL 15x20, 180 kg/Cm², 60, 3 DE 1/2"-2 DE 3/8", ¼" A .20:</t>
  </si>
  <si>
    <t>DINTEL 20x20, 180 kg/Cm², 60, 3 DE 1/2"-2 DE 3/8", 3/8" A .20:</t>
  </si>
  <si>
    <t>HORM. ARMADO LOSAS MONOLITICAS</t>
  </si>
  <si>
    <t>LOSA H=10, 1:2:4, 60, 3/8" x 20' A 25 A. D. LIG. Y WINCHE:</t>
  </si>
  <si>
    <t>Clavos de acero (.08 lb / m2)</t>
  </si>
  <si>
    <t>Alambre calibre #14 (.15 lb. / m2)</t>
  </si>
  <si>
    <t>LOSA H=10, 1:2:4, 60, 3/8" &gt;20' A 25 A. D. LIG. Y WINCHE:</t>
  </si>
  <si>
    <t>Acero 3/8" x 25' grado 60 + 10% desp.</t>
  </si>
  <si>
    <t>Partidas comunes del análisis anterior (2-10)</t>
  </si>
  <si>
    <t>Partidas comunes de la analizada completa anterior (3-10)</t>
  </si>
  <si>
    <t>LOSA H=10, 1:2:4, 60, 3/8" x 25' A 25 A. D. LIG. Y WINCHE:</t>
  </si>
  <si>
    <t>LOSA H=12, 1:2:4, 60, 3/8" x 20' A 25 A. D. LIG. Y WINCHE:</t>
  </si>
  <si>
    <t>Confección</t>
  </si>
  <si>
    <t>LOSA H=12 1:2:4, 60, 3/8" &gt;20' A 25 A. D. LIG. Y WINCHE:</t>
  </si>
  <si>
    <t>LOSA H=12, 1:2:4, 60, 3/8" x 25' A 25 A. D. LIG. Y WINCHE:</t>
  </si>
  <si>
    <t>LOSA H=10, 180 kg/Cm², 60, 3/8" x 20' A 25 A. D.:</t>
  </si>
  <si>
    <t>LOSA H=10, 180 kg/Cm², 60, 3/8" &gt;20' A 25 A. D., HORM. IND.:</t>
  </si>
  <si>
    <t>LOSA H=10, 180 kg/Cm², 60, 3/8" x 20' A 25 A. D., HORM. IND.:</t>
  </si>
  <si>
    <t>LOSA H=10, 180 kg/Cm², 60, 3/8" x 25' A 25 A. D., HORM. IND.:</t>
  </si>
  <si>
    <t>LOSA H=12, 180 kg/Cm², 60, 3/8" x 20' A 25 A. D., HORM. IND.:</t>
  </si>
  <si>
    <t>LOSA H=12 180 kg/Cm², 60, 3/8" &gt;20' A 25 A. D., HORM. IND.:</t>
  </si>
  <si>
    <t>LOSA H=12, 180 Kg/Cm², 60, 3/8" x 20' A 25 A., D. HORM. IND.:</t>
  </si>
  <si>
    <t>LOSA H=12, 180 Kg/Cm², 60, 3/8" x 25' A 25 A. D., HORM. IND.:</t>
  </si>
  <si>
    <t>HORM. ARMADO MUROS</t>
  </si>
  <si>
    <t>MUROS 0.15, 180 Kg/Cm², 60, 3/8" x 20' A .20 A.D., 2 CARAS:</t>
  </si>
  <si>
    <t>Planchas plywood 4'x8'x¾" (8 usos)</t>
  </si>
  <si>
    <t>Clavos corrientes (10 lb. / 100 pie madera)</t>
  </si>
  <si>
    <t>Clavos de acero (1/2 lb / m²)</t>
  </si>
  <si>
    <t>Alambre calibre #14 (1/2 lb. / m²)</t>
  </si>
  <si>
    <t>Confección madera (dos caras)</t>
  </si>
  <si>
    <t>Instalación madera (dos caras)</t>
  </si>
  <si>
    <t>MUROS 0.15, 180 Kg/Cm², 60, 3/8" x 25' A .20 A.D., 2 CARAS:</t>
  </si>
  <si>
    <t>Partidas comunes del análisis anterior (2-11)</t>
  </si>
  <si>
    <t>MUROS 0.15, 210 Kg/Cm², 60 3/8" x 20' A .20 A.D., 2 CARAS:</t>
  </si>
  <si>
    <t>MUROS 0.15, 210 Kg/Cm², 60 3/8" x 25' A .20 A.D., 2 CARAS:</t>
  </si>
  <si>
    <t>MUROS 0.15, 210 Kg/Cm², 60, 3/8" x 20' A .20 A.D., 2 CARAS:</t>
  </si>
  <si>
    <t>MUROS 0.15, 210 Kg/Cm², 60, 3/8" x 25' A .20 A.D., 2 CARAS:</t>
  </si>
  <si>
    <t>MUROS 0.15, 240 Kg/Cm², 60, 3/8" x 20' A .20 A.D., 2 CARAS:</t>
  </si>
  <si>
    <t>MUROS 0.15, 240 Kg/Cm², 60, 3/8" x 25' A .20 A.D., 2 CARAS:</t>
  </si>
  <si>
    <t>MUROS 0.20, 180 Kg/Cm², 60, 3/8" x 20' A .20 A.D., 2 CARAS:</t>
  </si>
  <si>
    <t>MUROS 0.20, 180 Kg/Cm², 60, 3/8" x 25' A .20 A.D., 2 CARAS:</t>
  </si>
  <si>
    <t>MUROS 0.20, 210 Kg/Cm², 60, 3/8" x 20' A .20 A.D., 2 CARAS:</t>
  </si>
  <si>
    <t>MUROS 0.20, 210 Kg/Cm², 60, 3/8" x 25' A .20 A.D., 2 CARAS:</t>
  </si>
  <si>
    <t>MUROS 0.20, 210 Kg/Cm², 60, 1/2" x 20' A .10 A.D., 2 CARAS:</t>
  </si>
  <si>
    <t>MUROS 0.20, 210 Kg/Cm², 60, 1/2" x 25' A .10 A.D., 2 CARAS:</t>
  </si>
  <si>
    <t>MUROS 0.20, 210 Kg/Cm², 60, 1/2" &gt;20' A .10 A.D., 2 CARAS:</t>
  </si>
  <si>
    <t>MUROS 0.20, 210 Kg/Cm², 60, 1/2" x 20' A .20 A.D., 2 CARAS:</t>
  </si>
  <si>
    <t>MUROS 0.20, 210 Kg/Cm², 60, 1/2" x 25' A .20 A.D., 2 CARAS:</t>
  </si>
  <si>
    <t>MUROS 0.20, 240 Kg/Cm², 60, 1/2" x 20' A .10 A.D., 2 CARAS:</t>
  </si>
  <si>
    <t>MUROS 0.20, 240 Kg/Cm², 60, 1/2" x 25' A .10 A.D., 2 CARAS:</t>
  </si>
  <si>
    <t>MUROS 0.20, 240 Kg/Cm², 60, 1/2" x 20' A .20 A.D., 2 CARAS:</t>
  </si>
  <si>
    <t>MUROS 0.20, 240 Kg/Cm², 60, 1/2" x 25' A .20 A.D., 2 CARAS:</t>
  </si>
  <si>
    <t>HORM. ARMADO RAMPAS DE ESCALERAS</t>
  </si>
  <si>
    <t>RAMPAS H=12, 1:2:4, 60, 1/2" A .20, 3/8" A .20, LIG. Y WINCHE:</t>
  </si>
  <si>
    <t>M.O. acero (rampa)</t>
  </si>
  <si>
    <t>Clavos de acero (.10 lb / m2)</t>
  </si>
  <si>
    <t>Alambre calibre #14 (.30 lb. / m2)</t>
  </si>
  <si>
    <t>Encofrado</t>
  </si>
  <si>
    <t>RAMPAS H=12, 1:2:4, 60, 1/2"X25' A .20, 3/8" A .20, LIG. Y WINCHE:</t>
  </si>
  <si>
    <t>RAMPAS H=12, 1:2:4, 60, 1/2" X 20' A .20, 3/8" A .20, LIG. Y WINCHE:</t>
  </si>
  <si>
    <t>RAMPAS H=12, 1:2:4, 60, 1/2" A .20, 3/8" A .20, A MANO:</t>
  </si>
  <si>
    <t>Partidas comunes de la analizada completa anterior (1-9)</t>
  </si>
  <si>
    <t>RAMPAS H=12, 1:2:4, 60, 1/2"X25' A .20, 3/8" A .20, A MANO:</t>
  </si>
  <si>
    <t>Partidas comunes de la analizada completa anterior (1, 3-9)</t>
  </si>
  <si>
    <t>RAMPAS H=12, 1:2:4, 60, 1/2" X 20' A .20, 3/8" A .20, A MANO:</t>
  </si>
  <si>
    <t>Partidas comunes de la analizada completa anterior (3-9)</t>
  </si>
  <si>
    <t>RAMPAS H=12, 180 kg/Cm², 60, 1/2" A .20 Y 3/8" A .20:</t>
  </si>
  <si>
    <t>Alambre Calibre #14 (.30 lb. / m2)</t>
  </si>
  <si>
    <t>RAMPAS H=12, 180 kg/Cm², 60, 1/2"X25' A .20 Y 3/8" A .20:</t>
  </si>
  <si>
    <t>RAMPAS H=12, 210 kg/Cm², 60, 1/2" A .20 Y 3/8" A .20:</t>
  </si>
  <si>
    <t>RAMPAS H=12, 210 kg/Cm², 60, 1/2"X25' A .20 Y 3/8" A .20:</t>
  </si>
  <si>
    <t>RAMPAS H=12, 240 kg/Cm², 60, 1/2" A .20 Y 3/8" A .20:</t>
  </si>
  <si>
    <t>HORM. ARMADO VIGAS</t>
  </si>
  <si>
    <t>H. A. VIGA 20X40, 1:2:4, 60, 3 DE ¾", 2 DE 3/8", 3/8" A .20, LIG. Y WINCHE:</t>
  </si>
  <si>
    <t>Encofrado tapas laterales</t>
  </si>
  <si>
    <t>Encofrado fondo</t>
  </si>
  <si>
    <t>H. A. VIGA 25X50, 1:2:4, 60, 4 DE ¾", 2 DE 3/8", 3/8" A .25, LIG. Y WINCHE:</t>
  </si>
  <si>
    <t>H. A. VIGA 30X60, 1:2:4, 60, 4 DE 1", 2 DE 3/8", 3/8" A .25, LIG. Y WINCHE:</t>
  </si>
  <si>
    <t>Acero 1" grado 60 + 10% desp.</t>
  </si>
  <si>
    <t>H. A. VIGA 40X80, 1:2:4, 60, 5 DE 1", 2 DE 1/2", 3/8" A .25, LIG. Y WINCHE:</t>
  </si>
  <si>
    <t>H. A. VIGA 40X80, 1:2:4, 60, 5 DE 1", 2 DE 1/2" X 25', 3/8" A .25, LIG. Y WINCHE:</t>
  </si>
  <si>
    <t>Partidas comunes de la analizada completa anterior (3-12)</t>
  </si>
  <si>
    <t>H. A. VIGA 20X40, 180 kg/Cm², 60, 3 DE ¾", 2 DE 3/8", 3/8" A .20:</t>
  </si>
  <si>
    <t>H. A. VIGA 20X40, 180 kg/Cm², 60, 3 DE ¾", 2 DE 3/8", 3/8" A .20: PORTICO</t>
  </si>
  <si>
    <t>Partidas comunes de la analizada completa anterior (1-2)</t>
  </si>
  <si>
    <t>H. A. VIGA 25X50, 180 kg/Cm², 60, 4 DE ¾", 2 DE 3/8", 3/8" A .25:</t>
  </si>
  <si>
    <t>H. A. VIGA 20X50, 180 kg/Cm², 60, 4 DE ¾", 2 DE 3/8", 3/8" A .25: PORTICO</t>
  </si>
  <si>
    <t>H. A. VIGA 20X50, 180 kg/Cm², 60, 4 DE ¾", 2 DE 3/8", 3/8" A .25:</t>
  </si>
  <si>
    <t>H. A. VIGA 30X60, 180 kg/Cm², 60, 4 DE 1", 2 DE 3/8", 3/8" A .25:</t>
  </si>
  <si>
    <t>H. A. VIGA 30X60, 180 kg/Cm², 60, 4 DE 1", 2 DE 3/8", 3/8" A .25: PORTICO</t>
  </si>
  <si>
    <t>H. A. VIGA 40X80, 180 kg/Cm², 60, 5 DE 1", 2 DE 1/2", 3/8" A .25:</t>
  </si>
  <si>
    <t>H. A. VIGA 40X80, 180 kg/Cm², 60, 5 DE 1", 2 DE 1/2", 3/8" A .25: PORTICO</t>
  </si>
  <si>
    <t>Partidas comunes de la analizada completa anterior (1-3)</t>
  </si>
  <si>
    <t>H. A. VIGA 40X80, 180 kg/Cm², 60, 5 DE 1", 2 DE 1/2" x 25', 3/8" A .25:</t>
  </si>
  <si>
    <t>H. A. VIGA 40X80, 180 kg/Cm², 60, 5 DE 1", 2 DE 1/2" x 25', 3/8" A .25: PORTICO</t>
  </si>
  <si>
    <t>H. A. VIGA 20X40, 210 kg/Cm², 60, 3 DE ¾", 2 DE 3/8", 3/8" A .20:</t>
  </si>
  <si>
    <t>H. A. VIGA 20X40, 210 kg/Cm², 60, 3 DE ¾", 2 DE 3/8", 3/8" A .20: PORTICO</t>
  </si>
  <si>
    <t>H. A. VIGA 25X50, 210 kg/Cm², 60, 4 DE ¾", 2 DE 3/8", 3/8" A .25:</t>
  </si>
  <si>
    <t>H. A. VIGA 25X50, 210 kg/Cm², 60, 4 DE ¾", 2 DE 3/8", 3/8" A .25: PORTICO</t>
  </si>
  <si>
    <t>H. A. VIGA 30X60, 210 kg/Cm², 60, 4 DE 1", 2 DE 3/8", 3/8" A .25:</t>
  </si>
  <si>
    <t>H. A. VIGA 30X60, 210 kg/Cm², 60, 4 DE 1", 2 DE 3/8", 3/8" A .25: PORTICO</t>
  </si>
  <si>
    <t>H. A. VIGA 40X80, 210 kg/Cm², 60, 5 DE 1", 2 DE 1/2", 3/8" A .25:</t>
  </si>
  <si>
    <t>H. A. VIGA 40X80, 210 kg/Cm², 60, 5 DE 1", 2 DE 1/2", 3/8" A .25: PORTICO</t>
  </si>
  <si>
    <t>H. A. VIGA 40X80, 210 kg/Cm², 60, 5 DE 1", 2 DE 1/2" x 25', 3/8" A .25:</t>
  </si>
  <si>
    <t>H. A. VIGA 40X80, 210 kg/Cm², 60, 5 DE 1", 2 DE 1/2" x 25', 3/8" A .25: PORTICO</t>
  </si>
  <si>
    <t>H. A. VIGA 20X40, 240 kg/Cm², 60, 3 DE ¾", 2 DE 3/8", 3/8" A .20:</t>
  </si>
  <si>
    <t>H. A. VIGA 20X40, 240 kg/Cm², 60, 3 DE ¾", 2 DE 3/8", 3/8" A .20: PORTICO</t>
  </si>
  <si>
    <t>H. A. VIGA 25X50, 240 kg/Cm², 60, 4 DE ¾", 2 DE 3/8", 3/8" A .25:</t>
  </si>
  <si>
    <t>H. A. VIGA 25X50, 240 kg/Cm², 60, 4 DE ¾", 2 DE 3/8", 3/8" A .25: PORTICO</t>
  </si>
  <si>
    <t>H. A. VIGA 30X60, 240 kg/Cm², 60, 4 DE 1", 2 DE 3/8", 3/8" A .25:</t>
  </si>
  <si>
    <t>H. A. VIGA 30X60, 240 kg/Cm², 60, 4 DE 1", 2 DE 3/8", 3/8" A .25: PORTICO</t>
  </si>
  <si>
    <t>H. A. VIGA 40X80, 240 kg/Cm², 60, 5 DE 1", 2 DE 1/2", 3/8" A .25:</t>
  </si>
  <si>
    <t>H. A. VIGA 40X80, 240 kg/Cm², 60, 5 DE 1", 2 DE 1/2", 3/8" A .25: PORTICO</t>
  </si>
  <si>
    <t>H. A. VIGA 40X80, 240 kg/Cm², 60, 5 DE 1", 2 DE 1/2" x 25', 3/8" A .25:</t>
  </si>
  <si>
    <t>H. A. VIGA 40X80, 240 kg/Cm², 60, 5 DE 1", 2 DE 1/2" x 25', 3/8" A .25: PORTICO</t>
  </si>
  <si>
    <t>HORM. ARMADO VIGAS AMARRE</t>
  </si>
  <si>
    <t>VIGA AMARRE 15x20, 1:2:4, 4 DE 3/8" grado 60, 3/8" A 20, LIG.:</t>
  </si>
  <si>
    <t>VIGA AMARRE 15x20, 1:2:4, 4 DE 3/8" grado 60, ¼" A 20 A MANO:</t>
  </si>
  <si>
    <t>VIGA AMARRE 20x20, 1:2:4, 4 DE 3/8", 3/8" A .20 grado 60, LIG.:</t>
  </si>
  <si>
    <t>VIGA AMARRE 20x20, 1:2:4, 4 DE 3/8", 3/8" A .20 grado 60 A MANO:</t>
  </si>
  <si>
    <t>HORM. ARMADO VUELOS (NO CONTINUA DEL FALSO PISO)</t>
  </si>
  <si>
    <t>VUELOS .40x.10, 1:2:4, 60, 3/8" A .20 + 2 DE 3/8",  LIG. Y WINCHE:</t>
  </si>
  <si>
    <t>VUELOS .40x.10, 1:2:4, 60, 3/8" x 25' A .20 + 2 DE 3/8",  LIG. Y WINCHE:</t>
  </si>
  <si>
    <t>Partidas comunes de la analizada completa anterior (2-10)</t>
  </si>
  <si>
    <t>VUELOS .40x.12, 1:2:4, 60, 3/8" A .20 + 2 DE 3/8",  LIG. Y WINCHE:</t>
  </si>
  <si>
    <t>VUELOS .40x.12, 1:2:4, 60, 3/8" x 25' A .20 + 2 DE 3/8",  LIG. Y WINCHE:</t>
  </si>
  <si>
    <t>VUELOS .40x.10, 180 kg/Cm², 60, 3/8" A .20 + 2 DE 3/8" :</t>
  </si>
  <si>
    <t>VUELOS .40x.10, 180 kg/Cm², 60, 3/8" x 25' A .20 + 2 DE 3/8":</t>
  </si>
  <si>
    <t>VUELOS .40x.10, 180 kg/Cm², 60, 3/8" A .20 + 2 DE 3/8":</t>
  </si>
  <si>
    <t>VUELOS .40x.12, 180 kg/Cm², 60, 3/8" A .20 + 2 DE 3/8":</t>
  </si>
  <si>
    <t>VUELOS .40x.12, 180 kg/Cm², 60, 3/8" x 25' A .20 + 2 DE 3/8", :</t>
  </si>
  <si>
    <t>VUELOS .40x.12, 180 kg/Cm², 60, 3/8" A .20 + 2 DE 3/8", :</t>
  </si>
  <si>
    <t>VUELOS .40x.12, 180 kg/Cm², 60, 3/8" x 25' A .20 + 2 DE 3/8":</t>
  </si>
  <si>
    <t>HORM. ARMADO ZAP. COLUMNAS (1 CAMADA ACERO)</t>
  </si>
  <si>
    <t>ZAP. COL., 1.2x1.2, 1:3:5, 40, 8 DE 1/2" A.D., LIG.:</t>
  </si>
  <si>
    <t>ESPESOR = .30 MT.  ACERO COL.:  6 DE ¾"</t>
  </si>
  <si>
    <t>Acero 1/2" x 20' grado 60 + 5% desp.</t>
  </si>
  <si>
    <t>Acero ¾" x 20' grado 60 + 5% desp.</t>
  </si>
  <si>
    <t>Horm. 1:3:5, lig. + 2% desp.</t>
  </si>
  <si>
    <t>ZAP. COL., 1.2x1.2, 1:3:5, 40, 8 DE 1/2" x 25' A.D., LIG.:</t>
  </si>
  <si>
    <t>Acero 1/2" x 25' grado 60 + 5% desp.</t>
  </si>
  <si>
    <t>Acero ¾" grado 60 + 5% desp.</t>
  </si>
  <si>
    <t>ZAP. COL., 1.2x1.2, 1:3:5, 60, 8 DE 1/2" A.D., LIG.:</t>
  </si>
  <si>
    <t>ZAP. COL., 1.2x1.2, 1:3:5, 60, 8 DE 1/2" x 25' A.D., LIG.:</t>
  </si>
  <si>
    <t>ESPESOR = .40 MT.  ACERO COL.:  6 DE ¾"</t>
  </si>
  <si>
    <t>ESPESOR = .60 MT.  ACERO COL.:  6 DE ¾"</t>
  </si>
  <si>
    <t>ZAP. COL., 1.2x1.2, 140, 40, 8 DE 1/2" A.D.:</t>
  </si>
  <si>
    <t>Acero 1/2" y ¾" grado 60 + 5% desp.</t>
  </si>
  <si>
    <t>Horm. 140 Kg/Cm²</t>
  </si>
  <si>
    <t>ZAP. COL., 1.2x1.2, 140, 40, 8 DE 1/2" x 25' A.D.:</t>
  </si>
  <si>
    <t>ZAP. COL., 1.2x1.2, 140, 60, 8 DE 1/2" A.D.:</t>
  </si>
  <si>
    <t>ZAP. COL., 1.2x1.2, 140, 60, 8 DE 1/2" x 25' A.D.:</t>
  </si>
  <si>
    <t>Acero 1/2" x 20' grado 60 y ¾" + 5% desp.</t>
  </si>
  <si>
    <t>Acero 1/2" x 25' grado 60 y ¾" + 5% desp.</t>
  </si>
  <si>
    <t>ZAP. COL., 1.2x1.2, 180, 40, 8 DE 1/2" A.D.:</t>
  </si>
  <si>
    <t>ZAP. COL., 1.2x1.2, 180, 40, 8 DE 1/2" x 25' A.D.:</t>
  </si>
  <si>
    <t>ZAP. COL., 1.2x1.2, 180, 60, 8 DE 1/2" A.D.:</t>
  </si>
  <si>
    <t>ZAP. COL., 1.2x1.2, 180, 60, 8 DE 1/2" x 25' A.D.:</t>
  </si>
  <si>
    <t>ZAP. COL., 1.2x1.2, 210 Kg/Cm², 40, 8 DE 1/2" A.D.:</t>
  </si>
  <si>
    <t>ZAP. COL., 1.2x1.2, 210 Kg/Cm², 40, 8 DE 1/2" x 25' A.D.:</t>
  </si>
  <si>
    <t>ZAP. COL., 1.2x1.2, 210 Kg/Cm², 60, 8 DE 1/2" A.D.:</t>
  </si>
  <si>
    <t>ZAP. COL., 1.2x1.2, 210 Kg/Cm², 60, 8 DE 1/2" x 25' A.D.:</t>
  </si>
  <si>
    <t>ZAP. COL., 1.2x1.2, 240 Kg/Cm², 40, 8 DE 1/2" A.D.:</t>
  </si>
  <si>
    <t>ZAP. COL., 1.2x1.2, 240 Kg/Cm², 40, 8 DE 1/2" x 25' A.D.:</t>
  </si>
  <si>
    <t>ZAP. COL., 1.2x1.2, 240 Kg/Cm², 60, 8 DE 1/2" A.D.:</t>
  </si>
  <si>
    <t>ZAP. COL., 1.2x1.2, 240 Kg/Cm², 60, 8 DE 1/2" x 25' A.D.:</t>
  </si>
  <si>
    <t>HORM. ARMADO ZAP. COLUMNAS (2 CAMADAS ACERO)</t>
  </si>
  <si>
    <t>ZAP. COL., 2.15x2.80, 180, 40, 20 DE 1/2", 17 DE 1/2" X 20', 2 CAM.:</t>
  </si>
  <si>
    <t>ESPESOR = .35 MT.  ACERO COL.:  18 DE ¾"</t>
  </si>
  <si>
    <t>ZAP. COL., 2.15x2.80, 180, 40, 20 DE 1/2", 17 DE 1/2" x 25', 2 CAM.:</t>
  </si>
  <si>
    <t>ZAP. COL., 2.15x2.80, 180, 60, 20 DE 1/2", 17 DE 1/2" X 20', 2 CAM.:</t>
  </si>
  <si>
    <t>ZAP. COL., 2.15x2.80, 180, 60, 20 DE 1/2", 17 DE 1/2" x 25', 2 CAM.:</t>
  </si>
  <si>
    <t>ZAP. COL., 2.15x2.80, 210 Kg/Cm², 40, 20 DE 1/2", 17 DE 1/2" X 20', 2 CAM.:</t>
  </si>
  <si>
    <t>ZAP. COL., 2.15x2.80, 210 Kg/Cm², 40, 20 DE 1/2", 17 DE 1/2" x 25', 2 CAM.:</t>
  </si>
  <si>
    <t>ZAP. COL., 2.15x2.80, 210 Kg/Cm², 60, 20 DE 1/2", 17 DE 1/2" X 20', 2 CAM.:</t>
  </si>
  <si>
    <t>ZAP. COL., 2.15x2.80, 210 Kg/Cm², 60, 20 DE 1/2", 17 DE 1/2" x 25', 2 CAM.:</t>
  </si>
  <si>
    <t>ZAP. COL., 2.15x2.80, 240 Kg/Cm², 40, 20 DE 1/2", 17 DE 1/2" X 20', 2 CAM.:</t>
  </si>
  <si>
    <t>ZAP. COL., 2.15x2.80, 240 Kg/Cm², 40, 20 DE 1/2", 17 DE 1/2" x 25', 2 CAM.:</t>
  </si>
  <si>
    <t>ZAP. COL., 2.15x2.80, 240 Kg/Cm², 60, 20 DE 1/2", 17 DE 1/2" X 20', 2 CAM.:</t>
  </si>
  <si>
    <t>ZAP. COL., 2.15x2.80, 240 Kg/Cm², 60, 20 DE 1/2", 17 DE 1/2" x 25', 2 CAM.:</t>
  </si>
  <si>
    <t>HORMIGON ARMADO ZAPATAS DE MUROS (1 CAMADA ACERO)</t>
  </si>
  <si>
    <t>ZAP. MURO, 30x20, 1:3:5, 2 DE 3/8", 3/8" A .25 grado 60, LIG.:</t>
  </si>
  <si>
    <t>Acero 3/8" x 20' (bastones) + 5% desp.</t>
  </si>
  <si>
    <t>Acero 3/8" x 20' grado 60 + 5% desp.</t>
  </si>
  <si>
    <t>ZAP. MURO, 45x20, 1:3:5, 3 DE 3/8", 3/8" A .25 grado 60, LIG.:</t>
  </si>
  <si>
    <t>ZAP. MURO, 45x25, 1:3:5, 3 DE 3/8", 3/8" A .25 grado 60, LIG.:</t>
  </si>
  <si>
    <t>ZAP. MURO, 60x25, 1:3:5, 3 DE 3/8", 3/8" A .25 grado 60, LIG.:</t>
  </si>
  <si>
    <t>ZAP. MURO, 20x15, 1:2:4, 2 DE 3/8", 3/8" A .30 grado 60, LIG., para Bordillos:</t>
  </si>
  <si>
    <t>Acero 3/8" x 20 (bastones) + 5% desp.</t>
  </si>
  <si>
    <t>Horm. 1:2:4, lig. + 2% desp.</t>
  </si>
  <si>
    <t>ZAP. MURO, 30x15, 1:2:4, 2 DE 3/8", 3/8" A .30 grado 60, LIG., para Bordillos:</t>
  </si>
  <si>
    <t>Acero 3/8" (bastones) + 5% desp.</t>
  </si>
  <si>
    <t>ZAP. MURO, 40x15, 1:2:4, 2 DE 3/8", 3/8" A .30 grado 60, LIG., para Bordillos:</t>
  </si>
  <si>
    <t>ZAP. MURO, 30x20, 1:2:4, 2 DE 3/8", 3/8" A .25 grado 60, LIG.:</t>
  </si>
  <si>
    <t>ZAP. MURO, 45x20, 1:2:4, 3 DE 3/8", 3/8" A .25 grado 60, LIG.:</t>
  </si>
  <si>
    <t>ZAP. MURO, 45x25, 1:2:4, 3 DE 3/8", 3/8" A .25 grado 60, LIG.:</t>
  </si>
  <si>
    <t>ZAP. MURO, 60x25, 1:2:4, 3 DE 3/8", 3/8" A .25 grado 60, LIG.:</t>
  </si>
  <si>
    <t>ZAP. MURO, 30x20, 140, 2 DE 3/8", 3/8" A .25 grado 60:</t>
  </si>
  <si>
    <t>ZAP. MURO, 45x20, 140, 3 DE 3/8", 3/8" A .25 grado 60:</t>
  </si>
  <si>
    <t>ZAP. MURO, 45x25, 140, 3 DE 3/8", 3/8" A .25 grado 60:</t>
  </si>
  <si>
    <t>ZAP. MURO, 60x25, 140, 3 DE 3/8", 3/8" A .25 grado 60:</t>
  </si>
  <si>
    <t>ZAP. MURO, 30x20, 180, 2 DE 3/8", 3/8" A .25 grado 60:</t>
  </si>
  <si>
    <t>ZAP. MURO, 45x20, 180, 3 DE 3/8", 3/8" A .25 grado 60:</t>
  </si>
  <si>
    <t>ZAP. MURO, 45x25, 180, 3 DE 3/8", 3/8" A .25 grado 60:</t>
  </si>
  <si>
    <t>ZAP. MURO, 60x25, 180, 3 DE 3/8", 3/8" A .25 grado 60:</t>
  </si>
  <si>
    <t>ZAP. MURO, 45x25, 210 Kg/Cm², 3 DE 3/8", 3/8" A .25 grado 60:</t>
  </si>
  <si>
    <t>ZAP. MURO, 60x25, 210 Kg/Cm², 3 DE 3/8", 3/8" A .25 grado 60:</t>
  </si>
  <si>
    <t>ZAP. MURO, 45x25, 240 Kg/Cm², 3 DE 3/8", 3/8" A .25 grado 60:</t>
  </si>
  <si>
    <t>ZAP. MURO, 60x25, 240 Kg/Cm², 3 DE 3/8", 3/8" A .25 grado 60:</t>
  </si>
  <si>
    <t>HORMIGONES INDUSTRIALES (Sin aditivos)</t>
  </si>
  <si>
    <t>HORM. 140 Kg/Cm²:</t>
  </si>
  <si>
    <t>Horm. industrial + 10% desp.</t>
  </si>
  <si>
    <t>Bomba + personal + 10% desp.</t>
  </si>
  <si>
    <t>HORM. 160 Kg/Cm²:</t>
  </si>
  <si>
    <t>HORM. 180 Kg/Cm²:</t>
  </si>
  <si>
    <t>HORM. 210 Kg/Cm²:</t>
  </si>
  <si>
    <t>HORM. 240 Kg/Cm²:</t>
  </si>
  <si>
    <t>HORM. 245 Kg/Cm²:</t>
  </si>
  <si>
    <t>HORM. 250 Kg/Cm²:</t>
  </si>
  <si>
    <t>HORM. 260 Kg/Cm²:</t>
  </si>
  <si>
    <t>HORM. 280 Kg/Cm²:</t>
  </si>
  <si>
    <t>HORM. 300 Kg/Cm²:</t>
  </si>
  <si>
    <t>HORM. 315 Kg/Cm²:</t>
  </si>
  <si>
    <t>HORM. 350 Kg/Cm²:</t>
  </si>
  <si>
    <t>HORM. 400 Kg/Cm²:</t>
  </si>
  <si>
    <t>HORMIGONES SIMPLES</t>
  </si>
  <si>
    <t>HS001</t>
  </si>
  <si>
    <t>LIGADO Y VACIADO A MANO:</t>
  </si>
  <si>
    <t>1400 m3 horm. 1:3:5 vaciados en 8 horas, a 1.75 m3 por hora.</t>
  </si>
  <si>
    <t>Madera para puentes (4 de 2"x10"x 12', 6 usos)</t>
  </si>
  <si>
    <t>Carretilla (7 meses de uso)</t>
  </si>
  <si>
    <t>Palas (7 meses de uso)</t>
  </si>
  <si>
    <t>Tanques de agua (7 meses de uso)</t>
  </si>
  <si>
    <t>Cubetas para medir el agua (7 meses de uso)</t>
  </si>
  <si>
    <t>Maestro</t>
  </si>
  <si>
    <t>Llenador de agregados (TC)</t>
  </si>
  <si>
    <t>Maleteros o acarreadores de agregados (TC)</t>
  </si>
  <si>
    <t>Ligadores (TC)</t>
  </si>
  <si>
    <t>Cementero (acarreador de cemento) (TC)</t>
  </si>
  <si>
    <t>Vaciador y tenedor (TC)</t>
  </si>
  <si>
    <t>Aguatero (TC)</t>
  </si>
  <si>
    <t>HS002</t>
  </si>
  <si>
    <t>LIGADORA 2 FUNDAS:</t>
  </si>
  <si>
    <t>Rendimiento del equipo:  18.00 m3 horm. 1:3:5 en 5 horas</t>
  </si>
  <si>
    <t>Potencia del equipo</t>
  </si>
  <si>
    <t>hp</t>
  </si>
  <si>
    <t>Vida útil:  5 años.  Veloc. depreciación:  20% / año</t>
  </si>
  <si>
    <t>Costo del equipo</t>
  </si>
  <si>
    <t>$</t>
  </si>
  <si>
    <t>Deprec. 40% 1er. año (Doble veloc. deprec.)</t>
  </si>
  <si>
    <t>Tiempo de trabajo:  1,200 horas / año</t>
  </si>
  <si>
    <t>hr</t>
  </si>
  <si>
    <t>Deprec. horaria:  Deprec. 1er. año ÷ Tiempo trabajo</t>
  </si>
  <si>
    <t>Costo inversión:  36% del costo equipo</t>
  </si>
  <si>
    <t>Costo inv. horario (Costo inversión ÷ Tiempo trabajo)</t>
  </si>
  <si>
    <t>Combustible / hora (.05 gls. / HP potencia)</t>
  </si>
  <si>
    <t>Lubricante (15% consumo combustible)</t>
  </si>
  <si>
    <t>HS003</t>
  </si>
  <si>
    <t>WINCHE (ELEVADOR):</t>
  </si>
  <si>
    <t>Capacidad:  2000 kilos</t>
  </si>
  <si>
    <t>Altura elevación:  12 m.  Velocidad elevación:  0.50 m./seg.</t>
  </si>
  <si>
    <t>Tiempo elevación:  24 seg.  Cant. m3 elevado:  4 m3 / hora</t>
  </si>
  <si>
    <t>Vaciado:  18.00 m3 en 5 horas</t>
  </si>
  <si>
    <t>Depreciación 40% 1er. año (Doble velocidad deprec.)</t>
  </si>
  <si>
    <t>Costo inversión:  36% del costo del equipo</t>
  </si>
  <si>
    <t>HS004</t>
  </si>
  <si>
    <t>COSTO USO, LIG. P/HORA:</t>
  </si>
  <si>
    <t>Depreciación horaria</t>
  </si>
  <si>
    <t>Costo inversión horaria</t>
  </si>
  <si>
    <t>Mant. y reparaciones (75% Deprec. horaria)</t>
  </si>
  <si>
    <t>Combustible</t>
  </si>
  <si>
    <t>Lubricante (15% valor combustible consumido)</t>
  </si>
  <si>
    <t>HS005</t>
  </si>
  <si>
    <t>COSTO USO WINCHE (ELEVADOR) P/HORA:</t>
  </si>
  <si>
    <t>HS006</t>
  </si>
  <si>
    <t>LIGADO Y VACIADO,, LIG. 2 FUNDAS:</t>
  </si>
  <si>
    <t>Uso ligadora</t>
  </si>
  <si>
    <t>Cargadores agregados y cemento (3 hombres)</t>
  </si>
  <si>
    <t>Operador</t>
  </si>
  <si>
    <t>Transp. horm. (3 hombres)</t>
  </si>
  <si>
    <t>Tendedor</t>
  </si>
  <si>
    <t>HS007</t>
  </si>
  <si>
    <t>LIGADO Y VACIADO, LIG. 2 FDA. Y WINCHE:</t>
  </si>
  <si>
    <t>Uso Winche</t>
  </si>
  <si>
    <t>Operador Winche (cargador)</t>
  </si>
  <si>
    <t>Vaciador en Winche (cargador)</t>
  </si>
  <si>
    <t>HS008</t>
  </si>
  <si>
    <t>HORMIGON (1:3:5) A MANO:</t>
  </si>
  <si>
    <t>Arena gruesa lavada</t>
  </si>
  <si>
    <t>Grava combinada</t>
  </si>
  <si>
    <t>agua</t>
  </si>
  <si>
    <t>Cemento gris</t>
  </si>
  <si>
    <t>Vaciado a mano</t>
  </si>
  <si>
    <t>HS009</t>
  </si>
  <si>
    <t>HORMIGON (1:3:5), LIG.:</t>
  </si>
  <si>
    <t>Vaciado con ligadora</t>
  </si>
  <si>
    <t>HS010</t>
  </si>
  <si>
    <t>HORMIGON (1:3:5) LIG. Y WINCHE:</t>
  </si>
  <si>
    <t>Vaciado con ligadora y winche</t>
  </si>
  <si>
    <t>HS011</t>
  </si>
  <si>
    <t>HORMIGON (1:2:4) A MANO:</t>
  </si>
  <si>
    <t>HS012</t>
  </si>
  <si>
    <t>HORMIGON (1:2:4), LIG.:</t>
  </si>
  <si>
    <t>HS013</t>
  </si>
  <si>
    <t>HORMIGON (1:2:4) LIG. Y WINCHE:</t>
  </si>
  <si>
    <t>IMPERMEABILIZANTES</t>
  </si>
  <si>
    <t>SX-PEL + SUPRACURE PLUS (IMPERM. ESTRUCTURAL):</t>
  </si>
  <si>
    <t>Limpieza superficie</t>
  </si>
  <si>
    <t>"SX-PEL" para .2125 m3 horm. 180</t>
  </si>
  <si>
    <t>Sellador "SUPRACURE PLUS" sobre área expuesta</t>
  </si>
  <si>
    <t>SILICOOL:</t>
  </si>
  <si>
    <t>Sellador ALM + 10% desp.</t>
  </si>
  <si>
    <t>Silicool + 10% desp.</t>
  </si>
  <si>
    <t>INSTALACION ELECTRICA: SALIDAS Y PANELES</t>
  </si>
  <si>
    <t>LUZ CENITAL:</t>
  </si>
  <si>
    <t>Tubo 1/2"x20' PVC SDR-26 + 15% desp.</t>
  </si>
  <si>
    <t>Caja octagonal</t>
  </si>
  <si>
    <t>Alambre #12 TW</t>
  </si>
  <si>
    <t>p</t>
  </si>
  <si>
    <t>Roseta de porcelana</t>
  </si>
  <si>
    <t>Cinta adhesiva "3M" (rollo)</t>
  </si>
  <si>
    <t>Cemento PVC + 30% desp. (¼ gl.)</t>
  </si>
  <si>
    <t>Gastos indirectos contratistas eléctricos (al material).</t>
  </si>
  <si>
    <t>INTERRUPTOR SENCILLO:</t>
  </si>
  <si>
    <t>Caja rectangular de 1/2"</t>
  </si>
  <si>
    <t>Accesorio</t>
  </si>
  <si>
    <t>Codos plásticos 1/2"</t>
  </si>
  <si>
    <t>Beneficios contratistas eléctricos (al material).</t>
  </si>
  <si>
    <t>INTERRUPTOR DOBLE:</t>
  </si>
  <si>
    <t>Caja rectangular 1/2"</t>
  </si>
  <si>
    <t>INTERRUPTOR TRIPLE:</t>
  </si>
  <si>
    <t>INTERRUPTOR TRES VIAS (3 Way)</t>
  </si>
  <si>
    <t>INTERRUPTOR DOBLE TRES VIAS (3 Way Doble)</t>
  </si>
  <si>
    <t xml:space="preserve">Tubo PVC SDR-26 de 1/2" * 19  </t>
  </si>
  <si>
    <t>INTERRUPTOR CUATRO VIAS:</t>
  </si>
  <si>
    <t>INTERRUPTOR PILOTO:</t>
  </si>
  <si>
    <t>TOMACORRIENTE DOBLE 110 V.:</t>
  </si>
  <si>
    <t>Alambre #12 TW+ 5% desp.</t>
  </si>
  <si>
    <t>TOMACORRIENTE SENCILLO 220 V.:</t>
  </si>
  <si>
    <t>Tubo ¾"x10' PVC SDR-26 + 15% desp.</t>
  </si>
  <si>
    <t>Caja rectangular ¾".</t>
  </si>
  <si>
    <t>Alambre #10 TW + 5% desp.</t>
  </si>
  <si>
    <t>Codos plásticos ¾".</t>
  </si>
  <si>
    <t>SALIDA CALENTADOR:</t>
  </si>
  <si>
    <t>SALIDA TELEFONO:</t>
  </si>
  <si>
    <t>Alambre dulce #18+ 5% desp.</t>
  </si>
  <si>
    <t>Accesorio (tapa ciega pvc).</t>
  </si>
  <si>
    <t>TIMBRE CORRIENTE:</t>
  </si>
  <si>
    <t>Alambre #14 TW+ 5% desp.</t>
  </si>
  <si>
    <t>BOTON DE TIMBRE:</t>
  </si>
  <si>
    <t>Alambre #14 TW + 5% desp.</t>
  </si>
  <si>
    <t>PANEL DISTRIBUCION 2 ESPACIOS, 1 PH:</t>
  </si>
  <si>
    <t>"Breakers" 15 A.</t>
  </si>
  <si>
    <t>Panel distribución.</t>
  </si>
  <si>
    <t>Hacer hueco y colocar panel</t>
  </si>
  <si>
    <t>Coloc. "Breakers"</t>
  </si>
  <si>
    <t>PANEL DISTRIBUCION 4 ESPACIOS, 1 PH:</t>
  </si>
  <si>
    <t>PANEL DISTRIBUCION 6 ESPACIOS, 1 PH:</t>
  </si>
  <si>
    <t>"Breakers" 15 y 20 A.</t>
  </si>
  <si>
    <t>PANEL DISTRIBUCION 8 ESPACIOS, 1 PH:</t>
  </si>
  <si>
    <t>PANEL DISTRIBUCION 12 ESPACIOS, 1 PH:</t>
  </si>
  <si>
    <t>PANEL DISTRIBUCION 16 ESPACIOS, 1 PH:</t>
  </si>
  <si>
    <t>PANEL DISTRIBUCION 24 ESPACIOS, 1 PH:</t>
  </si>
  <si>
    <t>PANEL DISTRIB., 30 ESPACIOS, 3 PH.:</t>
  </si>
  <si>
    <t>"Breakers" 20 A., 1 ph</t>
  </si>
  <si>
    <t>"Breakers" 30 A., 2 ph</t>
  </si>
  <si>
    <t>"Breakers" 60 A., 3 ph</t>
  </si>
  <si>
    <t>Cemento PVC Cano, ¼ gl.</t>
  </si>
  <si>
    <t>Codos plásticos 1/2".</t>
  </si>
  <si>
    <t>Coloc. "Breakers".</t>
  </si>
  <si>
    <t>Hacer hueco y colocar panel.</t>
  </si>
  <si>
    <t>Mortero 1:3 p/remendar para empotrar panel y tuberías</t>
  </si>
  <si>
    <t>Tubo ¾"x20' PVC SDR-26 + 15% desp.</t>
  </si>
  <si>
    <t>TRANSFORMADOR PADMOUNTED, 225 KVA: (EN TORRES)</t>
  </si>
  <si>
    <t>Base horm. 210 kg/cm2, 3/8" a 0.20 m. a. d., 1.50X1.20X0.20 M.</t>
  </si>
  <si>
    <t>Tranformador 225 KVA, Pad-Mounted, 3ph, 7200, 120/208/240 v.</t>
  </si>
  <si>
    <t>Subtotal</t>
  </si>
  <si>
    <t>Miscelaneos</t>
  </si>
  <si>
    <t>Mano de obra especializada y beneficios sub-contratista</t>
  </si>
  <si>
    <t>Uso de grúa</t>
  </si>
  <si>
    <t>INST. SANITARIA: APARATOS SANIT., TUB. HG Y M. DE OBRA</t>
  </si>
  <si>
    <t>DESAGÜE DE PISO 2", INSTALADO (TUB. MATRIZ 4"):</t>
  </si>
  <si>
    <t>Tubo 2", pvc SDR-41 + 10% desp.</t>
  </si>
  <si>
    <t>Sifón 2", pvc dren.</t>
  </si>
  <si>
    <t>Yee red.  4"x2", pvc dren.</t>
  </si>
  <si>
    <t>Codo 2"x45, pvc dren.</t>
  </si>
  <si>
    <t>Codo 2"x90, pvc dren.</t>
  </si>
  <si>
    <t>Rejilla de piso 2", cromo</t>
  </si>
  <si>
    <t>Cemento pvc criollo, PINTA + 25% desp.</t>
  </si>
  <si>
    <t>pinta</t>
  </si>
  <si>
    <t>Mano de obra desagüe 2" con parrilla</t>
  </si>
  <si>
    <t>DESAGÜE DE PISO 3", INSTALADO (TUB. MATRIZ 4"):</t>
  </si>
  <si>
    <t>Tubo 3", pvc SDR-41 + 10% desp.</t>
  </si>
  <si>
    <t>Sifón 3", pvc dren.</t>
  </si>
  <si>
    <t>Yee red.  4"x3", pvc dren.</t>
  </si>
  <si>
    <t>Codo 3"x45, pvc dren.</t>
  </si>
  <si>
    <t>Codo 3"x90, pvc dren.</t>
  </si>
  <si>
    <t>Rejilla de piso 3" x 1 1/2", cromo</t>
  </si>
  <si>
    <t>Mano de obra desagüe 3" con parrilla</t>
  </si>
  <si>
    <t>DESAGÜE DE PISO 4", INSTALADO (TUB. MATRIZ 4"):</t>
  </si>
  <si>
    <t>Tubo 4", pvc SDR-41 + 10% desp.</t>
  </si>
  <si>
    <t>Sifón 4", pvc dren.</t>
  </si>
  <si>
    <t>Yee de 4"x4", pvc dren.</t>
  </si>
  <si>
    <t>Codo 4"x45, pvc dren.</t>
  </si>
  <si>
    <t>Codo 4"x90, pvc dren.</t>
  </si>
  <si>
    <t>Rejilla de piso 4", aluminio</t>
  </si>
  <si>
    <t>Mano de obra desagüe 4" con parrilla</t>
  </si>
  <si>
    <t>DESAGÜE DE PISO 4", INSTALADO (TUB. MATRIZ 6"):</t>
  </si>
  <si>
    <t>Yee de 6"x4", pvc dren.</t>
  </si>
  <si>
    <t>Mano de obra desagüe 4"</t>
  </si>
  <si>
    <t>DUCHA:  (Agua fría solamente)</t>
  </si>
  <si>
    <t>Tee 1/2" h.g. (fría y cal.)</t>
  </si>
  <si>
    <t>Tubo 1/2" h.g. + 10% desp. (fría y cal.)</t>
  </si>
  <si>
    <t>Codo 1/2" h.g. (fría y cal.)</t>
  </si>
  <si>
    <t>Unión univ. 1/2", h.g.</t>
  </si>
  <si>
    <t>Niple 1/2"x4", h.g.</t>
  </si>
  <si>
    <t>Pintura OXIDO ROJO en tub. h.g.</t>
  </si>
  <si>
    <t>Ducha cte. plástica, 1/2", cromo</t>
  </si>
  <si>
    <t>Llave de empotrar 1/2", cromo, NIBCO</t>
  </si>
  <si>
    <t>Sifón 2", pvc + rejilla de piso 2"</t>
  </si>
  <si>
    <t>Cemento bco.</t>
  </si>
  <si>
    <t>Teflón + 25% desp.</t>
  </si>
  <si>
    <t>Excavar y tapar zanja (tierra)</t>
  </si>
  <si>
    <t>Mano de obra desagüe de 2 con parrilla</t>
  </si>
  <si>
    <t>Mano de obra salidas 1/2"</t>
  </si>
  <si>
    <t>Mano de obra coloc. llave de empotrar</t>
  </si>
  <si>
    <t>Mano de obra coloc. ducha</t>
  </si>
  <si>
    <t>FREG. A. INOX. DOBLE, H.G., MANGUERA:</t>
  </si>
  <si>
    <t>Red. bushing 1/2" a 3/8", h.g. (fría y cal.)</t>
  </si>
  <si>
    <t>FREG. DOBLE a. inox..</t>
  </si>
  <si>
    <t>Mezcl. "SAYCO" con manguera</t>
  </si>
  <si>
    <t>Boquilla para freg., cromo</t>
  </si>
  <si>
    <t>Sifón 1 1/2", pvc</t>
  </si>
  <si>
    <t>Desagüe doble para freg., pvc</t>
  </si>
  <si>
    <t>"Silicone" para sellar (tubo)</t>
  </si>
  <si>
    <t>Llave angular 3/8"</t>
  </si>
  <si>
    <t>Niple 3/8"x2 1/2", cromo</t>
  </si>
  <si>
    <t>Cubrefalta 3/8", cromo</t>
  </si>
  <si>
    <t>Tubo flexible con tuerca</t>
  </si>
  <si>
    <t>Mano de obra desagüe 2"</t>
  </si>
  <si>
    <t>Mano de obra coloc. fregadero doble</t>
  </si>
  <si>
    <t>FREG. A. INOX. SENCILLO, H.G., MANGUERA:</t>
  </si>
  <si>
    <t>Pintura OXIDO ROJO en tub.s h.g.</t>
  </si>
  <si>
    <t>FREG. SENCILLO a. inox.</t>
  </si>
  <si>
    <t>Desagüe doble para fregadero, pvc</t>
  </si>
  <si>
    <t>Mano de obra coloc. fregadero sencillo</t>
  </si>
  <si>
    <t>INODORO BCO., TAPA:  BAÑO SERVICIO</t>
  </si>
  <si>
    <t>INODORO corriente, bco., CON tapa</t>
  </si>
  <si>
    <t>Arandela pvc 4", para fijar inodoro</t>
  </si>
  <si>
    <t>Tornillos fijación</t>
  </si>
  <si>
    <t>juego</t>
  </si>
  <si>
    <t>Junta de cera.</t>
  </si>
  <si>
    <t>Mano de obra coloc. Inodoro</t>
  </si>
  <si>
    <t>INODORO, BCO., TAPA: BAÑO SERV.</t>
  </si>
  <si>
    <t>INODORO corriente, bco., tapa</t>
  </si>
  <si>
    <t>INODORO ALARGADO BCO.:</t>
  </si>
  <si>
    <t>INODORO alargado, bco., tapa</t>
  </si>
  <si>
    <t>INODORO ALARGADO A COLOR:</t>
  </si>
  <si>
    <t>INODORO alargado, color, tapa</t>
  </si>
  <si>
    <t>Arandela pvc de 4", para fijar inodoro</t>
  </si>
  <si>
    <t>LAVADERO GRANITO BCO., DOBLE:</t>
  </si>
  <si>
    <t>Tubo 2", pvc SDR-41 + 10% desp. (enterrado).</t>
  </si>
  <si>
    <t>Tubo 1 1/2", pvc dren. + 10% desp. (visible).</t>
  </si>
  <si>
    <t>Sifón 2", pvc</t>
  </si>
  <si>
    <t>Lavadero GRANITO, doble</t>
  </si>
  <si>
    <t>Transporte lavadero Sto. Dgo., (variable)</t>
  </si>
  <si>
    <t>Boquilla para lavadero, cromo, con tapón</t>
  </si>
  <si>
    <t>Parrilla de piso 4", aluminio</t>
  </si>
  <si>
    <t>Llave de chorro 1/2"</t>
  </si>
  <si>
    <t>Mano de obra salida 1/2"</t>
  </si>
  <si>
    <t>Mano de obra coloc. lavadero doble</t>
  </si>
  <si>
    <t>LAVADERO GRANITO BCO., SENCILLO:</t>
  </si>
  <si>
    <t>Lavadero GRANITO, sencillo</t>
  </si>
  <si>
    <t>Mano de obra tub. 1/2" en piso</t>
  </si>
  <si>
    <t>Mano de obra coloc. lavadero sencillo</t>
  </si>
  <si>
    <t>LAVAMANOS 19"x17", BCO.:</t>
  </si>
  <si>
    <t>Lavamanos 19"x17", BCO.</t>
  </si>
  <si>
    <t>Mezcl. "SAYCO" con boquilla cromo</t>
  </si>
  <si>
    <t>Sifón 1 ¼", cromo, NIBCO</t>
  </si>
  <si>
    <t>Cola ext. 1 ¼"x8", cromo</t>
  </si>
  <si>
    <t>Mano de obra coloc. lavamanos</t>
  </si>
  <si>
    <t>LAVAMANOS 19"x17", COLOR:</t>
  </si>
  <si>
    <t>Lavamanos 19"x17", color</t>
  </si>
  <si>
    <t>LAVAMANOS OVALADO BCO., empotrar:</t>
  </si>
  <si>
    <t>Lav. ovalado, BCO., empotrar, "SAONA"</t>
  </si>
  <si>
    <t>LAVAMANOS OVALADO COLOR, empotrar:</t>
  </si>
  <si>
    <t>Lavamanos ovalado, COLOR, "SAONA"</t>
  </si>
  <si>
    <t>LAVAMANOS PEQUEÑO, BCO.: BAÑO SERV.</t>
  </si>
  <si>
    <t>Lavamanos BCO. pequeño, "SIMPLEX"</t>
  </si>
  <si>
    <t>Llave sencilla, cromo</t>
  </si>
  <si>
    <t>Boquilla para lavamanos, pvc</t>
  </si>
  <si>
    <t>Sifón 1 ¼", pvc</t>
  </si>
  <si>
    <t>ORINAL 1/2 FALDA, BCO.:</t>
  </si>
  <si>
    <t>Orinal 1/2 falda "Yaque"</t>
  </si>
  <si>
    <t>Llave cromada p/orinal</t>
  </si>
  <si>
    <t>Mano de obra coloc. Orinal 1/2 falda</t>
  </si>
  <si>
    <t>ORINAL 1/2 FALDA, BCO., FLUXOMETRO:</t>
  </si>
  <si>
    <t>Tee ¾" pvc</t>
  </si>
  <si>
    <t>Tubo ¾" pvc. + 10% desp.</t>
  </si>
  <si>
    <t>Codo ¾" h.g.</t>
  </si>
  <si>
    <t>Válvula fluxómetro ¾"</t>
  </si>
  <si>
    <t>ORINAL PEQUEÑO, BCO.:</t>
  </si>
  <si>
    <r>
      <t>Orinal pequeño, bco. "S</t>
    </r>
    <r>
      <rPr>
        <u/>
        <sz val="12"/>
        <rFont val="Calibri"/>
        <family val="2"/>
        <scheme val="minor"/>
      </rPr>
      <t>implex"</t>
    </r>
  </si>
  <si>
    <t>Llave cromada p/orinal pequeño</t>
  </si>
  <si>
    <t>Mano de obra coloc. Orinal pequeño</t>
  </si>
  <si>
    <t>VERTEDERO O TINA DE GRANITO, GRIS:</t>
  </si>
  <si>
    <t>Tee 1/2" galv.</t>
  </si>
  <si>
    <t>Tubo 1/2" galv. + 10% desp.</t>
  </si>
  <si>
    <t>Codo 1/2" galv.</t>
  </si>
  <si>
    <t>Vertedero de GRANITO de una boca</t>
  </si>
  <si>
    <t>Transporte vertedero en Sto. Dgo. (variable)</t>
  </si>
  <si>
    <t>Mano de obra coloc. vertedero sencillo</t>
  </si>
  <si>
    <t>INST. SANITARIA: CAMARAS INSP., CISTERNAS, SEPTICOS Y TRAMPAS DE GRASA</t>
  </si>
  <si>
    <t>CAMARA INSP., CALICHE, .60X.60X.60 M. INT.:</t>
  </si>
  <si>
    <t>Excavación caliche (.8x.8x.8 m.).</t>
  </si>
  <si>
    <t>Bote material excavado</t>
  </si>
  <si>
    <t>Horm. 1:3:5 en losas</t>
  </si>
  <si>
    <t>Acero 3/8" grado 60 incrustado losa</t>
  </si>
  <si>
    <t>Acero 3/8" x 20' grado 60 en tapa</t>
  </si>
  <si>
    <t>Bloques 4" con 3/8", sin mano de obra albañilería</t>
  </si>
  <si>
    <t>Horm. 1:3:5 en int.</t>
  </si>
  <si>
    <t>Mortero 1:2 imperm. (4 mm. + 20% desp.)</t>
  </si>
  <si>
    <t>CAMARA INSP., ROCA, .60X.60X.60 M. INT.:</t>
  </si>
  <si>
    <t>Excavación roca (.8x.8x.8 m.).</t>
  </si>
  <si>
    <t>CAMARA INSP., TIERRA, .60X.60X.60 M. INT.:</t>
  </si>
  <si>
    <t>Excavación en tierra (.8x.8x.8 m.).</t>
  </si>
  <si>
    <t>CAMARA SEPTICA, CALICHE, 1.70X3.40X1.60 M. INT.:</t>
  </si>
  <si>
    <t>Excav. caliche (2.00x3.70x2.00 mt.).</t>
  </si>
  <si>
    <t>Horm. 1:2:4 en losas</t>
  </si>
  <si>
    <t>Acero 3/8" x 20' grado 60 en losas</t>
  </si>
  <si>
    <t>Bloques 6"</t>
  </si>
  <si>
    <t>Horm. 1:3:5 llenado todos los hoyos</t>
  </si>
  <si>
    <t>Empañete pulido int.</t>
  </si>
  <si>
    <t>CAMARA SEPTICA, ROCA, 1.70X3.40X1.60 M. INT.:</t>
  </si>
  <si>
    <t>Excav. roca a mano (2.00x3.70x2.00 mt.).</t>
  </si>
  <si>
    <t>CAMARA SEPTICA, TIERRA, 1.70X3.40X1.60 M. INT.:</t>
  </si>
  <si>
    <t>Excav. tierra (2.00x3.70x2.00 mt.).</t>
  </si>
  <si>
    <t>CISTERNA 4,000 GLS., CALICHE, 2.50X3.50X2.00 M. INT.:</t>
  </si>
  <si>
    <t>Excav. en caliche (3.00x4.00x2.50 m.).</t>
  </si>
  <si>
    <t>Horm. 1:2:4 en losas (losa piso y losa superior h=0.12 m.).</t>
  </si>
  <si>
    <t>Acero 3/8" x 20' grado 60 en losa piso</t>
  </si>
  <si>
    <t>Acero 3/8" x 20' grado 60 en losa superior</t>
  </si>
  <si>
    <t>Bloques 8" todos los hoyos llenos</t>
  </si>
  <si>
    <t>Zabaletas en esq. paredes int. y en piso</t>
  </si>
  <si>
    <t>Bloques 6" en tapa</t>
  </si>
  <si>
    <t>Empañete liso en tapa</t>
  </si>
  <si>
    <t>Cantos en tapa</t>
  </si>
  <si>
    <t>Tapa de hierro</t>
  </si>
  <si>
    <t>CISTERNA 4,000 GLS., ROCA, 2.50X3.50X2.00 M. INT.:</t>
  </si>
  <si>
    <t>Excav. roca a mano (3.00x4.00x2.50 m.).</t>
  </si>
  <si>
    <t>CISTERNA 4,000 GLS., TIERRA, 2.50X3.50X2.00 M. INT.:</t>
  </si>
  <si>
    <t>Excav. en tierra (3.00x4.00x2.50 m.).</t>
  </si>
  <si>
    <t>Empañete pulido int. (paredes y piso).</t>
  </si>
  <si>
    <t>TRAMPA GRASA, CALICHE, 1.00X1.00X1.00 M. INT.:</t>
  </si>
  <si>
    <t>Excav. caliche (1.20x1.20x1.20 mt.).</t>
  </si>
  <si>
    <t>Mano de obra albañilería</t>
  </si>
  <si>
    <t>TRAMPA GRASA, ROCA, 1.00X1.00X1.00 M. INT.:</t>
  </si>
  <si>
    <t>Excav. roca a mano (1.20x1.20x1.20 mt.).</t>
  </si>
  <si>
    <t>TRAMPA GRASA, TIERRA, 1.00X1.00X1.00 M. INT.:</t>
  </si>
  <si>
    <t>Excav. tierra (1.20x1.20x1.20 m.).</t>
  </si>
  <si>
    <t>INST. SANITARIA: COLOC. APARATOS SIN ITBIS (SOLO M. O.)</t>
  </si>
  <si>
    <t>M.O. PLOM. COLOC. BAÑERA LIVIANA CON MEZCLADORA:</t>
  </si>
  <si>
    <t>M.O. Alb., base p/bañera.</t>
  </si>
  <si>
    <t>M.O. Plom. coloc. bañera liv.</t>
  </si>
  <si>
    <t>M.O. Plom. coloc. mezcl..</t>
  </si>
  <si>
    <t>M.O. Plom. desagüe de 2.</t>
  </si>
  <si>
    <t>M.O. Plom. salidas 1/2".</t>
  </si>
  <si>
    <t>M.O. PLOM. COLOC. BAÑERA PESADA CON MEZCLADORA:</t>
  </si>
  <si>
    <t>M.O. Plom. coloc. bañera hierro fund.</t>
  </si>
  <si>
    <t>M.O. PLOM. COLOC. BIDET:</t>
  </si>
  <si>
    <t>M.O. Plom. coloc. bidet.</t>
  </si>
  <si>
    <t>M.O. Plom. desagüe 2".</t>
  </si>
  <si>
    <t>M.O. PLOM. COLOC. DUCHA: Agua caliente y fría, arriba y abajo, mezcladora</t>
  </si>
  <si>
    <t>M.O. PLOM. COLOC. DUCHA: Agua fría solamente</t>
  </si>
  <si>
    <t>M.O. Plom. coloc.llave de empotrar 1/2"</t>
  </si>
  <si>
    <t>M.O. PLOM. COLOC. FREG. A. INOX. DOBLE, MANGUERA:</t>
  </si>
  <si>
    <t>M.O. Plom. coloc. Fregadero</t>
  </si>
  <si>
    <t>M.O. PLOM. COLOC. FREG. A. INOX. SENCILLO, MANGUERA:</t>
  </si>
  <si>
    <t>M.O. PLOM. COLOC. INODORO:</t>
  </si>
  <si>
    <t>M.O. Plom. coloc. inodoro.</t>
  </si>
  <si>
    <t>M.O. Plom. desagüe 4".</t>
  </si>
  <si>
    <t>M.O. PLOM. COLOC. LAVADERO GRANITO, DOBLE:</t>
  </si>
  <si>
    <t>M.O. Plom. coloc. lavadero 2 cámara2</t>
  </si>
  <si>
    <t>M.O. Plom. salida 1/2".</t>
  </si>
  <si>
    <t>M.O. PLOM. COLOC. LAVADERO GRANITO, SENCILLO:</t>
  </si>
  <si>
    <t>M.O. Plom. coloc. lavadero 1 cámara</t>
  </si>
  <si>
    <t>M.O. PLOM. COLOC. LAVAMANOS CON PATAS:</t>
  </si>
  <si>
    <t>M.O. Plom. coloc. lavamanos con patas</t>
  </si>
  <si>
    <t>M.O. Plom. desagüe 2"</t>
  </si>
  <si>
    <t>M.O. Plom. salidas 1/2"</t>
  </si>
  <si>
    <t>M.O. PLOM. COLOC. LAVAMANOS EMPOTRADO:</t>
  </si>
  <si>
    <t>M.O. Plom. coloc. lavamanos empotrado</t>
  </si>
  <si>
    <t>M.O. PLOM. COLOC. LAVAMANOS PEDESTAL:</t>
  </si>
  <si>
    <t>M.O. Plom. coloc. lavamanos pedestal</t>
  </si>
  <si>
    <t>M.O. PLOM. COLOC. LAVAMANOS SALON DE BELLEZA:</t>
  </si>
  <si>
    <t>M.O. Plom. coloc. lavamanos salón de belleza</t>
  </si>
  <si>
    <t>M.O. PLOM. COLOC. LAVAMANOS SIN PATAS:</t>
  </si>
  <si>
    <t>M.O. Plom. coloc. lavamanos sin patas</t>
  </si>
  <si>
    <t>M.O. PLOM. COLOC. ORINAL 1/2 FALDA:</t>
  </si>
  <si>
    <t>M.O. Plom. coloc. Orinal 1/2 falda</t>
  </si>
  <si>
    <t>M.O. PLOM. COLOC. ORINAL FALDA COMPLETA, FLUX.:</t>
  </si>
  <si>
    <t>M.O. Plom. coloc. Orinal falda completa</t>
  </si>
  <si>
    <t>M.O. PLOM. COLOC. ORINAL PEQUEÑO:</t>
  </si>
  <si>
    <t>M.O. Plom. coloc. Orinal pequeño</t>
  </si>
  <si>
    <t>M.O. PLOM. COLOC. VERTEDERO O TINA GRANITO:</t>
  </si>
  <si>
    <t>M.O. Plom. coloc. vertedero sencillo.</t>
  </si>
  <si>
    <t>M.O. Plom. tub. 1/2" en piso.</t>
  </si>
  <si>
    <t>MALLAS CICLONICAS</t>
  </si>
  <si>
    <t>MALLA CICLONICA DE 6 PIES DE ALTO, LIGERA:</t>
  </si>
  <si>
    <t>Abrazadera de 1 1/2"</t>
  </si>
  <si>
    <t>Alambre de puas cal. 16 x 90 m. (rollo)</t>
  </si>
  <si>
    <t>Alambre galvanizado #14</t>
  </si>
  <si>
    <t>Barra tensora de 6'</t>
  </si>
  <si>
    <t>Carpintería columnas de amarre</t>
  </si>
  <si>
    <t>Colocar mallas</t>
  </si>
  <si>
    <t>Copa Final 1 1/2"</t>
  </si>
  <si>
    <t>Corte y soldadura de abrazaderas</t>
  </si>
  <si>
    <t>Empañete liso (en 3 líneas de bloques)</t>
  </si>
  <si>
    <t>Excación zapata (tierra)</t>
  </si>
  <si>
    <t>Hoja de segueta</t>
  </si>
  <si>
    <t>Horm. 1:2:4 en columnas de amarre (.15 x .20 x .80 m.)</t>
  </si>
  <si>
    <t>Horm. armado zapata (1:3:5, .45 x .20, 3 de 3/8" y 3/8" a .25 m.)</t>
  </si>
  <si>
    <t>Malla ciclónica 6 pies, cal. 9 + 5% desp.</t>
  </si>
  <si>
    <t>pie</t>
  </si>
  <si>
    <t>Muro de bloques de 6" x 8" x 16" (4 líneas)</t>
  </si>
  <si>
    <t>Reata de amarre (zabaleta doble sin mano de obra)</t>
  </si>
  <si>
    <t>Palometa 1 1/2" doble, en aluminio fundido</t>
  </si>
  <si>
    <t>Terminal de 1 ¼" + abrazadera de 1 1/2"</t>
  </si>
  <si>
    <t>Tubo HG de agua, de 1" x 20" para unir tubos de 1 ¼"</t>
  </si>
  <si>
    <t>Tubo HG ligero de 1 1/2" x 15'</t>
  </si>
  <si>
    <t>Tubo HG ligero de 1 ¼" x 20'</t>
  </si>
  <si>
    <t>M O R T E R O S</t>
  </si>
  <si>
    <t>M001</t>
  </si>
  <si>
    <t>MEZCLA DE EMPAÑETE:</t>
  </si>
  <si>
    <t>Arena fina + 2% desp.</t>
  </si>
  <si>
    <t>Cal hidratada + 2% desp. (50 lbs.)</t>
  </si>
  <si>
    <t>Mano de obra mezclado (un peón)</t>
  </si>
  <si>
    <t>M002</t>
  </si>
  <si>
    <t>MEZCLA CAL Y ARENA, P/MORTERO COLOC. PISO:</t>
  </si>
  <si>
    <t>Arena gruesa lavada + 2% desp.</t>
  </si>
  <si>
    <t>M003</t>
  </si>
  <si>
    <t>MORTERO 1: 1 (Nuevo)</t>
  </si>
  <si>
    <t>Mano de obra mezclado (un peón = 2 m3 / 8 horas)</t>
  </si>
  <si>
    <t>M004</t>
  </si>
  <si>
    <t>MORTERO 1: 2 (Nuevo)</t>
  </si>
  <si>
    <t>M005</t>
  </si>
  <si>
    <t>MORTERO 1: 2 PARA PULIDO (ENLUCIDO IMPERMEABLE):</t>
  </si>
  <si>
    <t>M006</t>
  </si>
  <si>
    <t>MORTERO 1: 3, P/COLOCAR BLOQUES:</t>
  </si>
  <si>
    <t>M007</t>
  </si>
  <si>
    <t>MORTERO 1: 4 PARA EMPAÑETE:</t>
  </si>
  <si>
    <t>Mezcla de empañete + 3% desp.</t>
  </si>
  <si>
    <t>M008</t>
  </si>
  <si>
    <t>MORTERO 1: 5: (Nuevo)</t>
  </si>
  <si>
    <t>M009</t>
  </si>
  <si>
    <t>MORTERO 1: 6: (Nuevo)</t>
  </si>
  <si>
    <t>M0010</t>
  </si>
  <si>
    <t>MORTERO 1:10, COLOCAR PISOS:</t>
  </si>
  <si>
    <t>Mezcla cal y arena para pisos + 20% desp.</t>
  </si>
  <si>
    <t>MOVIMIENTO DE TIERRAS</t>
  </si>
  <si>
    <t>RELLENO ARENA O CASCAJO (A MANO):</t>
  </si>
  <si>
    <t>Arena o cascajo de mina + 15% abult. + 3%</t>
  </si>
  <si>
    <t>Traslado material (1 TC = 5.00 m3 / día)</t>
  </si>
  <si>
    <t>Regar, mojar y apis. (1 TC = 15.45 m3 / día)</t>
  </si>
  <si>
    <t>RELLENO ARENA O CASCAJO (CON EQUIPO):</t>
  </si>
  <si>
    <t>Alquiler compactador mecánico + transporte</t>
  </si>
  <si>
    <t>Regar, mojar y apis. (1 TC = 23.18 m3 / día)</t>
  </si>
  <si>
    <t>RELLENO CALICHE (A MANO):</t>
  </si>
  <si>
    <t>Caliche fino + 30 % abult. + 3% desp.</t>
  </si>
  <si>
    <t>Traslado material (1 TC = 3.33 m3 / día)</t>
  </si>
  <si>
    <t>Regar, mojar y apis. (1 TC = 9.80 m3 / día)</t>
  </si>
  <si>
    <t>RELLENO CALICHE (CON EQUIPO):</t>
  </si>
  <si>
    <t>Regar, mojar y apis. (1 TC = 1470 m3 / día)</t>
  </si>
  <si>
    <t>RELLENO CALICHE Y ARENA O CASCAJO (A MANO):</t>
  </si>
  <si>
    <t>Arena itabo o cascajo fino + 15% abult. + 3%</t>
  </si>
  <si>
    <t>Traslado del material (1 TC = 4.00 m3 / día)</t>
  </si>
  <si>
    <t>Regar, mojar y apis. (1 TC = 13.17 m3 / día)</t>
  </si>
  <si>
    <t>RELLENO CALICHE Y ARENA O CASCAJO (CON EQUIPO):</t>
  </si>
  <si>
    <t>Regar, mojar y apis. (1 TC = 19.76 m3 / día)</t>
  </si>
  <si>
    <t>RELLENO DE REPOSICION CALICHE SUELTO (A MANO):</t>
  </si>
  <si>
    <t>Regar, mojar y apisonar (1 TC = 9.80 m3 compactado / día)</t>
  </si>
  <si>
    <t>RELLENO DE REPOSICION SUELTO  (Caliche) (CON EQUIPO):</t>
  </si>
  <si>
    <t>Regar, mojar (1 TC = 1470 m3 compactado / día)</t>
  </si>
  <si>
    <t>REMOCION CAPA VEGETAL (A MANO):</t>
  </si>
  <si>
    <t>Excavación a mano</t>
  </si>
  <si>
    <t>Traslado del material (1 TC = 3.33 m3 / día)</t>
  </si>
  <si>
    <t>PINTURAS</t>
  </si>
  <si>
    <t>PINTURA ACRILICA EXTERIOR:</t>
  </si>
  <si>
    <t>Pintura colores preparados</t>
  </si>
  <si>
    <t>Piedra sobre paredes</t>
  </si>
  <si>
    <t>Aplicación dos manos</t>
  </si>
  <si>
    <t>Desperdicios y retoques (Solo al material)</t>
  </si>
  <si>
    <t>PINTURA ACRILICA INTERIOR:</t>
  </si>
  <si>
    <t>Pintura</t>
  </si>
  <si>
    <t>PINTURA ACRILICA EXTERIOR CON ANDAMIOS:</t>
  </si>
  <si>
    <t>Andamios y Gindolas</t>
  </si>
  <si>
    <t>PINTURA EPOXICA:</t>
  </si>
  <si>
    <t>Thinner</t>
  </si>
  <si>
    <t>PINTURA LACA PARA PUERTAS:</t>
  </si>
  <si>
    <t>PINTURA LATEX "ECONOMICA" O "PINTEX":</t>
  </si>
  <si>
    <t>PINTURA MANTENIMIENTO:</t>
  </si>
  <si>
    <t>PINTURA MANTENIMIENTO CON ANDAMIOS:</t>
  </si>
  <si>
    <t>PISOS</t>
  </si>
  <si>
    <t>ACERA FROTADA Y VIOLINADA:</t>
  </si>
  <si>
    <t>Preparación terreno</t>
  </si>
  <si>
    <t>Horm. 1:3:5 + 5% desp.</t>
  </si>
  <si>
    <t>Mortero 1:4 + 5% desp.</t>
  </si>
  <si>
    <t>Regla (1 de 1"x4"x2.62' / 10 usos)</t>
  </si>
  <si>
    <t>Elaboración, vaciado y frotado</t>
  </si>
  <si>
    <t>Cantos laterales</t>
  </si>
  <si>
    <t>ADOQUIN 500-80 AGUAYO 8X10X20 CM., GRIS:</t>
  </si>
  <si>
    <t>Arena lavada</t>
  </si>
  <si>
    <t>Baldosas + transporte + 5% desp.</t>
  </si>
  <si>
    <t>Corte de chazos</t>
  </si>
  <si>
    <t>Regla (2 de 1"x4"x2.62' / 10 usos)</t>
  </si>
  <si>
    <t>Colocación</t>
  </si>
  <si>
    <t>ADOQUIN 500-80 AGUAYO 8X10X20 CM., ROJO:</t>
  </si>
  <si>
    <t>ADOQUIN 511 AGUAYO TIPO PALETA, GRIS:</t>
  </si>
  <si>
    <t>ADOQUIN 511 AGUAYO TIPO PALETA, ROJO:</t>
  </si>
  <si>
    <t>ADOQUIN 604 AGUAYO 6X10.2X20.2 CM., GRIS:</t>
  </si>
  <si>
    <t>ADOQUIN 604 AGUAYO 6X10.2X20.2 CM., ROJO:</t>
  </si>
  <si>
    <t xml:space="preserve">CERAMICA CRIOLLA TIPO 01: </t>
  </si>
  <si>
    <t>Horm. 1:3:5 + 5% desp. h=.10 m.</t>
  </si>
  <si>
    <t>Mortero 1:2 imp. + 5% desp.</t>
  </si>
  <si>
    <t>Baldosas + transporte + 10% desp.</t>
  </si>
  <si>
    <t>Lechada cemento bco. + 10% desp.</t>
  </si>
  <si>
    <t>Estopa (1 lb. / 20 m2)</t>
  </si>
  <si>
    <t>CERAMICA IMPORTADA TIPO 09:</t>
  </si>
  <si>
    <t>GRANITO 40x40, AGLOMERADO PERLATTO ROYAL:</t>
  </si>
  <si>
    <t>Mortero 1:10 + 5% desp.</t>
  </si>
  <si>
    <t>Derretido color + 10% desp.</t>
  </si>
  <si>
    <t>Pulido y cristalizado</t>
  </si>
  <si>
    <t>GRANITO 30x30, 1-2-3, FONDO BLANCO:</t>
  </si>
  <si>
    <t>Derreterido blanco + 10% desp.</t>
  </si>
  <si>
    <t>GRANITO 30x30, 1-2-3, FONDO GRIS:</t>
  </si>
  <si>
    <t>Derreterido gris + 10% desp.</t>
  </si>
  <si>
    <t>GRANITO 40x40, 1-2-3, FONDO BLANCO:</t>
  </si>
  <si>
    <t>HORMIGON ARMADO 3/8" A 20, 1:2:4, PISO .10 M. ESP.:</t>
  </si>
  <si>
    <t>Acero de 3/8" grado 60 + 10% desp.</t>
  </si>
  <si>
    <t>Mano de obra acero</t>
  </si>
  <si>
    <t>Horm. 1:2:4 + 5% desp.</t>
  </si>
  <si>
    <t>HORMIGON ARMADO 3/8" A 20, 1:2:4, PISO .12 M. ESP.:</t>
  </si>
  <si>
    <t>HORMIGON ARMADO 3/8" A 20, 1:2:4, PISO .15 M. ESP.:</t>
  </si>
  <si>
    <t>HORMIGON ARMADO 3/8" A 20, 1:2:4, PISO .20 M. ESP.:</t>
  </si>
  <si>
    <t>HORMIGON ARMADO 3/8" A 20, 140 Kg/Cm², PISO .10 M. ESP.:</t>
  </si>
  <si>
    <t>frotado</t>
  </si>
  <si>
    <t>HORMIGON ARMADO 3/8" A 20, 140 Kg/Cm², PISO .12 M. ESP.:</t>
  </si>
  <si>
    <t>HORMIGON ARMADO 3/8" A 20, 140 Kg/Cm², PISO .15 M. ESP.:</t>
  </si>
  <si>
    <t>HORMIGON ARMADO 3/8" A 20, 140 Kg/Cm², PISO .20 M. ESP.:</t>
  </si>
  <si>
    <t>HORMIGON ARMADO 3/8" A 20, 180 Kg/Cm², PISO .10 M. ESP.:</t>
  </si>
  <si>
    <t>HORMIGON ARMADO 3/8" A 20, 180 Kg/Cm², PISO .12 M. ESP.:</t>
  </si>
  <si>
    <t>HORMIGON ARMADO 3/8" A 20, 180 Kg/Cm², PISO .15 M. ESP.:</t>
  </si>
  <si>
    <t>HORMIGON ARMADO 3/8" A 20, 180 Kg/Cm², PISO .20 M. ESP.:</t>
  </si>
  <si>
    <t>HORMIGON ARMADO 3/8" A 20, 210 Kg/Cm², PISO .10 M. ESP.:</t>
  </si>
  <si>
    <t>HORMIGON ARMADO 3/8" A 20, 210 Kg/Cm², PISO .12 M. ESP.:</t>
  </si>
  <si>
    <t>HORMIGON ARMADO 3/8" A 20, 210 Kg/Cm², PISO .15 M. ESP.:</t>
  </si>
  <si>
    <t>HORMIGON ARMADO 3/8" A 20, 210 Kg/Cm², PISO .20 M. ESP.:</t>
  </si>
  <si>
    <t>HORMIGON FROTADO, PISO 10 CM.:</t>
  </si>
  <si>
    <t>HORMIGON FROTADO Y VIOLINADO, PISO 10 CM.:</t>
  </si>
  <si>
    <t>Elaboración, vaciado, frotado y pulido</t>
  </si>
  <si>
    <t>HORMIGON PULIDO, PISO 10 CM.:</t>
  </si>
  <si>
    <t>Cemento gris para pulido.</t>
  </si>
  <si>
    <t>LADRILLO EXAGONAL PEQUEÑA, PISO:</t>
  </si>
  <si>
    <t>Derretido gris + 10% desp.</t>
  </si>
  <si>
    <t>LADRILLO TIPO FERIA PEQUEÑA, PISO:</t>
  </si>
  <si>
    <t>MOSAICOS 25x25, ROJO:</t>
  </si>
  <si>
    <t>QUICIO GRANITO 30x07, BLANCO:</t>
  </si>
  <si>
    <t>Lechada cemento blanco + 10% desp.</t>
  </si>
  <si>
    <t>QUICIO GRANITO 40x07, BLANCO:</t>
  </si>
  <si>
    <t>QUICIO MOSAICOS 25x07, ROJO:</t>
  </si>
  <si>
    <t>Lechada cemento gris + 10% desp.</t>
  </si>
  <si>
    <t>QUICIO LADRILLO:</t>
  </si>
  <si>
    <t>ZABALETA DE PISO:</t>
  </si>
  <si>
    <t>Mortero 1:3.</t>
  </si>
  <si>
    <t>ZOCALO GRANITO PERLATTO ROYAL 40x07:</t>
  </si>
  <si>
    <t>Lechada cemento con color + 10% desp.</t>
  </si>
  <si>
    <t>ZOCALO P/ESCALONES, SUPER CHAPA CREMA MARFIL:</t>
  </si>
  <si>
    <t>U</t>
  </si>
  <si>
    <t>ZOCALO GRANITO 30x07, BLANCO:</t>
  </si>
  <si>
    <t>ZOCALO GRANITO 30x07, GRIS:</t>
  </si>
  <si>
    <t>ZOCALO GRANITO 40x07, BLANCO:</t>
  </si>
  <si>
    <t>ZOCALO LADRILLOS 28x7:</t>
  </si>
  <si>
    <t>ZOCALO MOSAICOS 25x07, ROJO:</t>
  </si>
  <si>
    <t>PORTAJE DE MADERA</t>
  </si>
  <si>
    <t>PUERTA DE PLYWOOD 3'x7':</t>
  </si>
  <si>
    <t>Marco de pino</t>
  </si>
  <si>
    <t>Puerta plywood 3'x7'</t>
  </si>
  <si>
    <t>Bisagras "STANLEY" 3 1/2"x3 1/2"</t>
  </si>
  <si>
    <t>par</t>
  </si>
  <si>
    <t>Tornillos 3"x14</t>
  </si>
  <si>
    <t>Tarugos 3/8" plásticos</t>
  </si>
  <si>
    <t>Llavín corriente</t>
  </si>
  <si>
    <t>Montura todo costo</t>
  </si>
  <si>
    <t>PUERTA DE PINO panel 3'x7':</t>
  </si>
  <si>
    <t>Puerta pino 3'x7'</t>
  </si>
  <si>
    <t>PUERTA DE CAOBA panel 3'x7':</t>
  </si>
  <si>
    <t>Marco de caoba.</t>
  </si>
  <si>
    <t>Puerta caoba 3'x7'</t>
  </si>
  <si>
    <t>Llavín de calidad.</t>
  </si>
  <si>
    <t>PUERTA DE CAOBA panel ESP. 3'x7':</t>
  </si>
  <si>
    <t>Llavín especial</t>
  </si>
  <si>
    <t>PUERTA DE CAOBA, VAIVEN 3'x7':</t>
  </si>
  <si>
    <t>Bisagra vaiven de piso</t>
  </si>
  <si>
    <t>PUERTA DE CAOBA, FRANCESA:  (Ancho = 2.8 m.)</t>
  </si>
  <si>
    <t>Marco caoba (4 de 7' + 9.18')</t>
  </si>
  <si>
    <t>Puerta caoba 9.18'x7'</t>
  </si>
  <si>
    <t>Fallebas 6"</t>
  </si>
  <si>
    <t>Fallebas 10"</t>
  </si>
  <si>
    <t>Clavos 2"</t>
  </si>
  <si>
    <t>Llavín de calidad</t>
  </si>
  <si>
    <t>REVESTIMIENTO EN PAREDES</t>
  </si>
  <si>
    <t>CERAMICA CRIOLLA TIPO 01:</t>
  </si>
  <si>
    <t>Baldosas + 10% desp.</t>
  </si>
  <si>
    <t>CERAMICA CRIOLLA TIPO 02:</t>
  </si>
  <si>
    <t>CERAMICA CRIOLLA TIPO 03:</t>
  </si>
  <si>
    <t>CERAMICA CRIOLLA TIPO 04:</t>
  </si>
  <si>
    <t>CERAMICA CRIOLLA TIPO 05:</t>
  </si>
  <si>
    <t>CERAMICA CRIOLLA TIPO 06:</t>
  </si>
  <si>
    <t>CERAMICA CRIOLLA TIPO 07:</t>
  </si>
  <si>
    <t>CERAMICA CRIOLLA TIPO 08:</t>
  </si>
  <si>
    <t>CERAMICA IMPORT. TIPO 09:</t>
  </si>
  <si>
    <t>CERAMICA IMPORT. TIPO 10:</t>
  </si>
  <si>
    <t>CERAMICA IMPORT. TIPO 11:</t>
  </si>
  <si>
    <t>CERAMICA IMPORT. TIPO 12:</t>
  </si>
  <si>
    <t>LADRILLO BISCOCHO 2"x2"x8":</t>
  </si>
  <si>
    <t>Mortero 1:2 imp. + 20% desp.</t>
  </si>
  <si>
    <t>Ladrillos + transporte + 5% desp.</t>
  </si>
  <si>
    <t>LADRILLO 2"x4"x8":</t>
  </si>
  <si>
    <t>TECHOS DE MADERA CON FORRO DE MADERA</t>
  </si>
  <si>
    <t>TECHO TEJA ASF., FORRADO CAOBA (SOBRE DINTEL CORRIDO):</t>
  </si>
  <si>
    <t>Durmientes:  2" x 4"  Vigas (Limatesa):  2" x 6"</t>
  </si>
  <si>
    <t>Bajantes cada .5 m. y separadores cada 1 m:  1 1/2" x 6"</t>
  </si>
  <si>
    <t>Tablas (borde perimetral):  1" x 6"</t>
  </si>
  <si>
    <t>Durmientes en caoba sobre dintel + 25% desp.</t>
  </si>
  <si>
    <t>Vigas (limatesa) en caoba + 25% desp.</t>
  </si>
  <si>
    <t>Bajantes o cargaderas en caoba + 25% desp.</t>
  </si>
  <si>
    <t>Separadores de Bajantes en caoba + 25% desp.</t>
  </si>
  <si>
    <t>Tablas en caoba en borde perimetral + 25% desp.</t>
  </si>
  <si>
    <t>Tablas (forro) en caoba + 25% desp.</t>
  </si>
  <si>
    <t>Teja asfáltica 3' x 1', Felpa, instadada + 10% desp.</t>
  </si>
  <si>
    <t>Transporte teja asfáltica</t>
  </si>
  <si>
    <t>Caballete de teja asfáltica + 10% desp.</t>
  </si>
  <si>
    <t>Línea doble teja asfáltica inst. todo costo, en bordes</t>
  </si>
  <si>
    <t>Clavos corrientes (5 lb. / 100 p2)</t>
  </si>
  <si>
    <t>Clavos galvanizados en forro (5 lb. / 100 p2)</t>
  </si>
  <si>
    <t>Clavos galv. ¾" para cartón (125 unid. / m2)</t>
  </si>
  <si>
    <t>Placas unir vigas (¼") inst. + 10% desp.</t>
  </si>
  <si>
    <t>Placas unir bajantes-vigas (¼") inst.+ 10% desp.</t>
  </si>
  <si>
    <t>Tornillos 3/8" x 3", galv., arandela + tuerca + 10%</t>
  </si>
  <si>
    <t>Mano de obra madera sin forro</t>
  </si>
  <si>
    <t>Mano de obra madera del forro + laqueado</t>
  </si>
  <si>
    <t>TECHO TEJA ASF., FORRADO CEDRO (SOBRE DINTEL CORRIDO):</t>
  </si>
  <si>
    <t>Durmientes en cedro sobre dintel + 25% desp.</t>
  </si>
  <si>
    <t>Vigas (limatesa) en cedro + 25% desp.</t>
  </si>
  <si>
    <t>Bajantes o cargaderas en cedro + 25% desp.</t>
  </si>
  <si>
    <t>Separadores de Bajantes en cedro + 25% desp.</t>
  </si>
  <si>
    <t>Tablas en cedro en borde perimetral + 25% desp.</t>
  </si>
  <si>
    <t>Tablas (forro) en cedro + 25% desp.</t>
  </si>
  <si>
    <t>TECHO TEJA ASF., FORRADO PINO TRAT. (SOBRE DINTEL CORRIDO):</t>
  </si>
  <si>
    <t>Durmientes en pino trat. sobre dintel + 25% desp.</t>
  </si>
  <si>
    <t>Vigas (limatesa) en pino trat. + 25% desp.</t>
  </si>
  <si>
    <t>Bajantes o cargaderas en pino trat. + 25% desp.</t>
  </si>
  <si>
    <t>Separadores de Bajantes en pino trat. + 25% desp.</t>
  </si>
  <si>
    <t>Tablas en pino trat. en borde perimetral + 25% desp.</t>
  </si>
  <si>
    <t>Tablas (forro) en pino trat. + 25% desp.</t>
  </si>
  <si>
    <t>TECHO TEJA ASF., FORRADO ROBLE BRASILEÑO (SOBRE DINTEL CORRIDO):</t>
  </si>
  <si>
    <t>Durmientes en roble sobre dintel + 25% desp.</t>
  </si>
  <si>
    <t>Vigas (limatesa) en roble + 25% desp.</t>
  </si>
  <si>
    <t>Bajantes o cargaderas en roble + 25% desp.</t>
  </si>
  <si>
    <t>Separadores de Bajantes en roble + 25% desp.</t>
  </si>
  <si>
    <t>Tablas en roble en borde perimetral + 25% desp.</t>
  </si>
  <si>
    <t>Tablas (forro) en roble + 25% desp.</t>
  </si>
  <si>
    <t>TECHO TEJA CURVA BARRO, FORRADO CAOBA (SOBRE DINTEL CORRIDO):</t>
  </si>
  <si>
    <t>Durmientes:  3" x 6"  Vigas (Limatesa):  2" x 10"</t>
  </si>
  <si>
    <t>Bajantes cada .5 m. y separadores cada 1 m:  1 1/2" x 10"</t>
  </si>
  <si>
    <t>Tablas (borde perimetral):  1" x 10"</t>
  </si>
  <si>
    <t>Tejas 16" venezolanas (.18 y .13x.40 m.) + 25% desp.</t>
  </si>
  <si>
    <t>Mortero 1:2 imp. + 10% desp.</t>
  </si>
  <si>
    <t>Transporte tejas de barro (camión con 5,000 unid.)</t>
  </si>
  <si>
    <t>Caballete de teja</t>
  </si>
  <si>
    <t>Bitupol 4 mm., reforz. poliester, 10 años gar.</t>
  </si>
  <si>
    <t>Coloc. de tejas</t>
  </si>
  <si>
    <t>Coloc. Caballete</t>
  </si>
  <si>
    <t>TECHO TEJA CURVA BARRO, FORRADO CEDRO (SOBRE DINTEL CORRIDO):</t>
  </si>
  <si>
    <t>Caballete de teja.</t>
  </si>
  <si>
    <t>TECHO TEJA CURVA BARRO, FORRADO PINO TRAT. (SOBRE DINTEL CORRIDO):</t>
  </si>
  <si>
    <t>Durmientes en pino sobre dintel + 25% desp.</t>
  </si>
  <si>
    <t>Vigas (limatesa) en pino + 25% desp.</t>
  </si>
  <si>
    <t>Bajantes o cargaderas en pino + 25% desp.</t>
  </si>
  <si>
    <t>Separadores de Bajantes en pino + 25% desp.</t>
  </si>
  <si>
    <t>Tablas en pino en borde perimetral + 25% desp.</t>
  </si>
  <si>
    <t>Tablas (forro) en pino + 25% desp.</t>
  </si>
  <si>
    <t>TECHO TEJA CURVA BARRO, FORRADO ROBLE BRASIL (SOBRE DINTEL CORRIDO):</t>
  </si>
  <si>
    <t>TECHO TEJA CURVA BARRO SOBRE FINO DE HORM. IMPERMEABILIZADO:</t>
  </si>
  <si>
    <t>TECHO TEJA CURVA BARRO Y TIJERILLA EN PINO:</t>
  </si>
  <si>
    <t>Madera tijerilla + 25% desp.</t>
  </si>
  <si>
    <t>Correas, .948 piezas 2"x4"x10' + 25% desp., pino am. bruto.</t>
  </si>
  <si>
    <t>Alambre #18 (0.5 lb. / m2)</t>
  </si>
  <si>
    <t>Mano de obra madera</t>
  </si>
  <si>
    <t>TECHO ZINC CAL. 26 Y TIJERILLA EN PINO:</t>
  </si>
  <si>
    <t>Correas, .677 piezas 2"x4"x10' + 25% desp., pino am. Bruto</t>
  </si>
  <si>
    <t>Planchas de ZINC ACANALADO cal. 26, de 3'x6' + 25% desp.</t>
  </si>
  <si>
    <t>Caballete de zinc de 3', cal. 29</t>
  </si>
  <si>
    <t>Clavos de zinc + 5% desp.</t>
  </si>
  <si>
    <t>Coloc. láminas de zinc</t>
  </si>
  <si>
    <t>Coloc. caballete de zinc</t>
  </si>
  <si>
    <t>TECHOS (TERMINACION)</t>
  </si>
  <si>
    <t>FINO TECHO BERMUDA:</t>
  </si>
  <si>
    <t>Fino inclinado para preparar superficie</t>
  </si>
  <si>
    <t>Mortero 1:3 + 5% desp., 4.5 cm. espesor</t>
  </si>
  <si>
    <t>Reglas (1 de 1"x4"x10' / 10 usos)</t>
  </si>
  <si>
    <t>Subida materiales</t>
  </si>
  <si>
    <t>Mano de obra Bermuda, sin los cantos</t>
  </si>
  <si>
    <t>Cantos cada 0.40 m.</t>
  </si>
  <si>
    <t>FINO TECHO INCLINADO:</t>
  </si>
  <si>
    <t>Mortero 1:3 + 5% desp., 4 cm. espesor</t>
  </si>
  <si>
    <t>FINO TECHO PLANO:</t>
  </si>
  <si>
    <t>Mortero 1:3 + 5% desp. (6 cm. espesor promedio).</t>
  </si>
  <si>
    <t>ZABALETA DE TECHO:</t>
  </si>
  <si>
    <t>VENTANAS DE ALUMINIO</t>
  </si>
  <si>
    <t>VENTANA SALOM. ALUM. NAT. Y VIDRIO CLARO, MANIG. AA:</t>
  </si>
  <si>
    <t>Ventana</t>
  </si>
  <si>
    <t>Operador de manigueta</t>
  </si>
  <si>
    <t>Transporte + Instalación (12.00%)</t>
  </si>
  <si>
    <t>VENTANA SALOM. ALUMINIO BCO., MANIG. AA:</t>
  </si>
  <si>
    <t>VENTANA SALOM. ALUMINIO BRONCE, MANIG. AA:</t>
  </si>
  <si>
    <t>VENTANA SALOM. ALUM. Y VIDRIO, TODO BRONCE,MANIG. AA:</t>
  </si>
  <si>
    <t>VENTANA SALOM. ALUM. NAT. Y VIDRIO CLARO, PALANCA:</t>
  </si>
  <si>
    <t>Operador de palanca</t>
  </si>
  <si>
    <t>VENTANA SALOM. ALUMINIO BCO., PALANCA:</t>
  </si>
  <si>
    <t>VENTANA SALOM. ALUM. NAT., VIDRIO BRONCE, PALANCA:</t>
  </si>
  <si>
    <t>Arq. Rafaelina Duran</t>
  </si>
  <si>
    <t>TRABAJOS PREVIOS</t>
  </si>
  <si>
    <t>Part.</t>
  </si>
  <si>
    <t>Descripción</t>
  </si>
  <si>
    <t>Cerramiento temporal en sheetrock bajo alineamientos de la Plaza, durante la remodelación, que comprenderá todo el frente del local.</t>
  </si>
  <si>
    <t>M2</t>
  </si>
  <si>
    <t>Bajante impreso en vinil full color con letrero de proxima apertura de Oficina</t>
  </si>
  <si>
    <t>Suministro e instalación de Piso Vinil Pvc Laminado Warm Oak. Incluye herramientas, materiales, equipo y todo lo necesario para realizar esta actividad.</t>
  </si>
  <si>
    <t>Suministro e instalación de Zocalo en moldura pvc color similar al piso. Incluye herramientas, materiales, equipo y todo lo necesario para realizar esta actividad.</t>
  </si>
  <si>
    <t>Suministro e instalación de muros de sheetrock de 10 cm de espesor a 2 caras a una altura de 3.16 m, incluye parales y durmientes con resistencia mínima calibre 22 (los parales estarán separados mínimo a 0,50 cm), cinta, masilla, tornillos fulminante, clavos, madera si se requiere, lija y todo lo necesario para su buen funcionamiento. (ver Planos para más detalles)</t>
  </si>
  <si>
    <t>Suministro e instalación de muros de sheetrock de 10 cm de espesor a 2 caras a una altura de 3.16 m y otra parte a 0.51 m, debe tener un aislante acústico que garantice al 100% el no ruido en las diferentes áreas de trabajo, incluye parales y durmientes con resistencia mínima calibre 22 (los parales estarán separados mínimo a 0,40 cm), cinta, masilla, tornillos fulminante, clavos, madera si se requiere, lija y todo lo necesario para su buen funcionamiento. (ver Planos para más detalles)</t>
  </si>
  <si>
    <t>Suministro e instalación de revestimiento en panel tipo PVC con estilo de madera laminada , incluye y todo los materiales, herramientas y equipo necesario para la estabilidad óptima del revestimiento</t>
  </si>
  <si>
    <t>Suministro e instalación de fachada de vidrio temPlado de 3/8"  transparente , flotante, solo con perfilería inferior y superior en aluminio anodizado, color Plateado, de 7.56 m x 3.25m ( Incluyes paños fijos de 2.50m de altura y tramson superior de 0.74 m de altura), no incluye puerta automática de doble hoja (hueco de 2*2.50m).</t>
  </si>
  <si>
    <t>P2</t>
  </si>
  <si>
    <t>UD</t>
  </si>
  <si>
    <t>Suministro e instalación de división flotante de vidrio laminado esp. 3/8", para el Oficial de Registro una altura de 2,65m, bordes canteados y con marco en perfilería de aluminio color gris mate resistente al oxido P-40 con, incluye Frost, materiales, equipo, herramientas y todo lo necesario para la instalación. (ver Planos para más detalles)</t>
  </si>
  <si>
    <t>Ml</t>
  </si>
  <si>
    <t>TECHOS</t>
  </si>
  <si>
    <t>Suministro e instalación  de Plafón mineral pebbled biselado de 2´x2´ , acustico, espesor de 15,8 mm (0,6 in), incluye crosstee de 2 y 4, maintee, angular, tiro tipo L, fulminante, clavos, alambre, materiales, equipo, herramientas y todo lo necesario para la instalación. (ver Planos para más detalles)</t>
  </si>
  <si>
    <t>Suministro e instalación de revestimiento en panel tipo PVC con estilo de madera laminada , incluye y todo los materiales, herramientas y equipo necesario para la estabilidad óptima del revestimiento ( area de recepcion y Lobby )</t>
  </si>
  <si>
    <t>Suministro e instalación de fascia en Sheetrock, incluye parales, durmientes, esquineros, fulminantes, masilla, clavo, alambre, tornillos, cinta, lija, madera si se requiere y todo lo necesario para su buen funcionamiento. (ver Planos para más detalles)</t>
  </si>
  <si>
    <t>Suministro e instalación de falso techo en Sheetrock anclado a la losa preferiblemente con cuelgues y pieza de suspensión, las separaciones máximas de los perfiles serán de 0,60 m., incluye perfiles, transversales, cinta, masilla, tornillos fulminante, clavos, madera si se requiere, lija y todo lo necesario para su buen funcionamiento ( lobby, recepcion y baños)</t>
  </si>
  <si>
    <t>Suministro e instalación de luminaria tipo panel LED 2"x2" de 40W, 127 V, 6500K. Esto incluye acesorios, herramientas, materiales, equipo y todo lo necesario para realizar esta actividad. Detalles en los Planos eléctricos enviados.</t>
  </si>
  <si>
    <t>Suministro e instalación de lampara LED redonda de 6" empotrable, acabado color blanco, dirigible, 4000K . Esto incluye acesorios, herramientas, materiales, equipo y todo lo necesario para realizar esta actividad. Detalles en los Planos eléctricos enviados.</t>
  </si>
  <si>
    <t>Suministro e instalación de lampara LED redonda de 4" empotrable, acabado color blanco, dirigible, 4000K . Esto incluye acesorios, herramientas, materiales, equipo y todo lo necesario para realizar esta actividad. Detalles en los Planos eléctricos enviados.</t>
  </si>
  <si>
    <t>Suministro e instalación de tira LED, 4000K, 12V, 5 Ml. Esto incluye acesorios, herramientas, materiales, equipo y todo lo necesario para realizar esta actividad. Detalles en los Planos eléctricos enviados.</t>
  </si>
  <si>
    <t>Suministro e instalación de un Rack de Comunicaciones de 24" de 12U sujetado a la pared con torinillos cabeza hexagonal con tarugos de Plomo de 5/8"x2", esto incluye herramientas, materiales, equipo y todo lo necesario para realizar esta actividad.</t>
  </si>
  <si>
    <t>un</t>
  </si>
  <si>
    <t>Sum. E Inst. tope en cuarzo blanco de baños, espesor min. 3/4", (incluye estructura de soporte en angular 2"x3/16" con palometas cada (1.00-1.10ml) y pintura antioxido similar al existente, doble cuadrado terminación, zócalos 10cm y faldón 37cm)</t>
  </si>
  <si>
    <t>KITCHENETTE</t>
  </si>
  <si>
    <t>Suministro e instalación de tope Tope en Cuarzo Todo Costo - (Incluye: Estructura de Soporte), incluye hueco para fregadero y todos los materiales y herramientas necesarias para la instalación.</t>
  </si>
  <si>
    <t>Suministro e instalación de gabinetes de piso en cedro con patas, incluye gabetas bajo el tope, tiradores antioxidantes y todas las herramientas, equipos y materiales necesarios para su instalación (ver más detalles en Planos adjuntos).</t>
  </si>
  <si>
    <t>Suministro e instalación de Instalacion de Extractor de aire de 150 cfm, herramientas, equipos y materiales necesarios para su instalación.</t>
  </si>
  <si>
    <t>CCTV, CONTROL DE ACCESO</t>
  </si>
  <si>
    <t>Suministro e instalación de cámaras de seguridad tipo DOMO
1. Mínimo 4 megapíxeles o superior.
2. Funcionamiento diurno/nocturno automático.
3. Índice de protección IP52 o superior.
4. Equipo resistente a impactos.
5. Iluminador IR integrado que pueda iluminar un área de 15 metros o superior de distancia, en condiciones de ausencia de luz.
6. Capacidad de enviar dos o más flujos de video simultáneamente; cada video debe ser capaz de ser configurado individualmente (resolución, calidad, tasa de transmisión).
7. Capacidad de transmisión de video en 720p a 30FPS.
8. Mínimo una interface de entrada y una de salida.
9. PowerOver Ethernet (PoE).
10. Debe soportar barrido progresivo tipo CMOS o equivalente.
11. Capacidad de Rango AmPlio Dinámico.
12. Protocolos: IPv4/v6, ARP, DHCP, DNS, FTP, HTTP, HTTPS, RTCP, RTP, SMTP, TCP/IP. incluye todos los materiales y herramientas necesarias para la instalación.</t>
  </si>
  <si>
    <t>Suministro e instalación de grabadora NVR con capacidad para conectar hasta 16 cámaras IP, grabación con resolución mínima de 4 MP, salida de vídeo HDMI hasta 4k (3840x2160) de resolución, salidas independientes HDMI y VGA, 16 interfaces de red PoE independientes, función de detección de VCA compatible, búsqueda inteligente del área seleccionada en el vídeo, reproducción inteligente para mejorar la eficiencia de reproducción, capacidad de almacenamiento, de acuerdo a la cantidad de cámaras, resolución de los videos y tiempos de retención, capacidad para almacenar 45 días de todas las cámaras.</t>
  </si>
  <si>
    <t>Suministro e instalación de Decodificador de video de hasta 12 MP y 16 canales.
1. Hasta 4K (3840 × 2160 @ 30Hz).
2. Debe soportar 16 cámaras simultáneas.
3. Decodificación de 16 canales a una resolución mínima de 4 MP.
4. Integrable con Software VMS. 5. Tres niveles de codificación: línea de base, principal y de alto perfil. 6. Compresión de aUDio G.722, G711A, G726, G711U, MPEG2-L2 y AAC. 7. Dos modos de decodificación: decodificación activa y decodificación pasiva. 8. Salida de decodificación de archivos de video remotos. 9. Wifi para habilitar a través del navegador web o el software del cliente.
10. Resolución de grabación: 2MP/ 3MP/ 4MP/ 5MP/ 8MP o superior.
11. Protocolos: TCP/IP, HTTP, HTTPS, DHCP, DNS, DDNS, RTP, RTSP, PPPoE, SMTP, NTP.
12. Salida de vídeo y aUDio.
13. Capacidad de almacenamiento, de acuerdo a la cantidad de cámaras, resolución de los videos y tiempos de retención.
14. Capacidad para almacenar 45 días de todas las cámaras.
15. Resolución mínima de grabado de videos almacenados 720p a 30FPS.
16. Formato de decodificación: H.265/H.265+/H.264/H.264+/MPEG4.
17. Redundancia de almacenamiento (alta disponibilidad de los videos y respaldo en la nube de acuerdo a la capacidad de almacenamiento requerida).
18. Interfaz de red: RJ-45 10/100/1000 Mbps autoadaptable.</t>
  </si>
  <si>
    <t>Suministro e instalación de PC para visualización de las cámaras. 
1. Sistema: Intel Core i5-11400F 2.6GHz 6-Core o superior. 2. Memoria RAM 32GB DDR4 o superior. 3. Disco de almacenamiento 1TB PCI-E NVMe SSD. 4. Sistema Operativo Windows 11 Pro original de 64 bits y licenciamiento. 5. Gráficos: Tarjeta de video AMD Radeon RX 6700 XT de 12 GB | 1 HDMI | 2 DisPlayPort. 6. Conectividad: 6 x USB 3.1, 2 x USB 2.0, 1 x RJ-45 Ethernet 10/100/1000, 802.11AC Wi-Fi. 7. Teclado y mouse. 8. Monitor de 24” pulgadas.</t>
  </si>
  <si>
    <t>Suministro e instalación de cerraduras electromagnética.
1. Cerradura electromagnética con 1,200 libras de presión (mínimo).
2. Cantidad de cerraduras de acuerdo a la cantidad y tipo de puertas (simPles o doble hojas).
3. Inclusión de herrajes de montura de acuerdo al tipo de puertas donde se vayan a montar (doble hoja o sencilla).</t>
  </si>
  <si>
    <t>PA</t>
  </si>
  <si>
    <t>AIRE ACONDICIONADO</t>
  </si>
  <si>
    <t>Suministro e instalación de unidad manejadora de  agua helada de 10 toneladas de capacidad (35 kw), 4000 CFM, 24 GPM, 1200 FPM, motor 460V, 3F, 60 Hz . Incluye transporte, materiales, equipo, herramientas y base estructura metalica, instalacion electrica  y  todo lo necesario para realizar esta actividad.</t>
  </si>
  <si>
    <t>PINTURA</t>
  </si>
  <si>
    <t>Suministro y aplicación Suministro y aplicación de pintura Satinado mate, incluye transporte, materiales, equipo, herramientas y todo lo necesario para realizar esta actividad.</t>
  </si>
  <si>
    <t>Suministro y aplicación de Suministro y aplicación de pintura blanca 00 en techo y fascias, incluye transporte, materiales, equipo, herramientas y todo lo necesario para realizar esta actividad.</t>
  </si>
  <si>
    <t>CONTRAINCENDIOS</t>
  </si>
  <si>
    <t xml:space="preserve">Panel contraincendios de 8 zonas, soporte para mas de 40 dispositivos  Reloj en tiempo real, registro de hasta 254 eventos, descriptores de zonas personalizadas, comunicación bidireccional, Certificaciones : UL, FM, CSFM, teclado alfanumerico de 16 teclas </t>
  </si>
  <si>
    <t>Extintores tipo ABC de 10 lbs</t>
  </si>
  <si>
    <t>Extintores automatico de  agente limpio con sPlinker y detector de humo fotoelectrico de 6ks de hexafluoropropano (HFC-236-fa o similar )</t>
  </si>
  <si>
    <t>Suministro e instalación Tope en Cuarzo Todo Costo - (Incluye: Estructura de Soporte) para ventada de archivo</t>
  </si>
  <si>
    <t>m²</t>
  </si>
  <si>
    <t>Fecha final:</t>
  </si>
  <si>
    <t>Und.</t>
  </si>
  <si>
    <t>Total</t>
  </si>
  <si>
    <t>Ud</t>
  </si>
  <si>
    <t>CAMARAS DE SEGURIDAD</t>
  </si>
  <si>
    <t>SUB-TOTAL COSTOS DIRECTOS</t>
  </si>
  <si>
    <t>COSTOS INDIRECTOS</t>
  </si>
  <si>
    <t>Dirección Técnica y Responsabilidad</t>
  </si>
  <si>
    <t>Gastos Administrativos</t>
  </si>
  <si>
    <t>SUB-TOTAL  INDIRECTOS PARA ITBIS  (1)</t>
  </si>
  <si>
    <t>SUB-TOTAL A GRABAR</t>
  </si>
  <si>
    <t xml:space="preserve">BASE IMPONIBLE DE IMPUESTOS </t>
  </si>
  <si>
    <t>Seguro Social y Contra Accidentes</t>
  </si>
  <si>
    <t>CODIA</t>
  </si>
  <si>
    <t>Ley de pensión y jubilación obreros de la construcción</t>
  </si>
  <si>
    <t>ITBIS (18% del 10% del TOTAL, NORMA 07-2007)</t>
  </si>
  <si>
    <t>Equipos de salud e higiene</t>
  </si>
  <si>
    <t>Equipos de seguridad y protección personal</t>
  </si>
  <si>
    <t>SUB-TOTAL INDIRECTOS NO PAGAN ITBIS  (2)</t>
  </si>
  <si>
    <t>TOTAL GASTOS INDIRECTOS (1+2)</t>
  </si>
  <si>
    <t>Imprevistos</t>
  </si>
  <si>
    <t>TOTAL GENERAL</t>
  </si>
  <si>
    <t>DEMOLICION Y DESMONTE</t>
  </si>
  <si>
    <t>Abrir y terminar hueco de puerta y ventana en muro de sheetrock (1.00x2.10)</t>
  </si>
  <si>
    <t>Levantar vidrio fijo  y colocar goma al vidrio o masilla si no aparece (1.20X1.40M2  3 uds)</t>
  </si>
  <si>
    <t>Sustitución de vidrio fijo roto  color bronce de 1/4" esp.  y colocar goma al vidrio o masilla si no aparece (1.20X1.40M2 )</t>
  </si>
  <si>
    <t>Laminado RA10 (con componentes ceramicos,  99% proteccion UV, libre de metales, proteccion energia solar 70 %) (1.20X1.40m2)</t>
  </si>
  <si>
    <t>Sum. E inst. zócalo de porcelanato (30X30cm similar al existente)</t>
  </si>
  <si>
    <t>Pintura Acrilica Satinada en muros de hueco para puerta</t>
  </si>
  <si>
    <t>Reinstalación de puerta comercial de 1X2.10m2 y cambio de juego de pivlot.</t>
  </si>
  <si>
    <t xml:space="preserve">Limpieza final </t>
  </si>
  <si>
    <t>SUB-TOTAL GASTOS DIRECTOS</t>
  </si>
  <si>
    <t>GASTOS INDIRECTOS</t>
  </si>
  <si>
    <t>Codia 1/1000</t>
  </si>
  <si>
    <t>Ley Liquidación Laboral</t>
  </si>
  <si>
    <t>Equipos de Salud e Higiene</t>
  </si>
  <si>
    <t>Equipos de Seguridad y Protección Personal</t>
  </si>
  <si>
    <t xml:space="preserve">Nota: </t>
  </si>
  <si>
    <t>:Elaborado por</t>
  </si>
  <si>
    <t>Revisado y aprobado por:</t>
  </si>
  <si>
    <t>Ing. Héctor  Matos</t>
  </si>
  <si>
    <t>Ing. Carlos V. Minyety Sanchez</t>
  </si>
  <si>
    <t>Dpto. Infraestructura JI</t>
  </si>
  <si>
    <t xml:space="preserve">Enc. Dpto. Infraestructura </t>
  </si>
  <si>
    <t xml:space="preserve">Gerente Infraestructura </t>
  </si>
  <si>
    <t>Jurisdicción Inmobiliaria</t>
  </si>
  <si>
    <t>%</t>
  </si>
  <si>
    <t>kg</t>
  </si>
  <si>
    <t>Precio / m3</t>
  </si>
  <si>
    <t>ZOCALO DE PORCELANATO 30X30CM</t>
  </si>
  <si>
    <t>Porcelanato + transporte + 10% desp.</t>
  </si>
  <si>
    <t>M.O. Instalacion</t>
  </si>
  <si>
    <t>Estopa ( 1lb/70 ml)</t>
  </si>
  <si>
    <t>lib</t>
  </si>
  <si>
    <t>Acarreo</t>
  </si>
  <si>
    <t>Herramientas (3%)</t>
  </si>
  <si>
    <t>Precio/ ml</t>
  </si>
  <si>
    <t>Apertura y terminación de hueco Sheetrock</t>
  </si>
  <si>
    <t xml:space="preserve">Para puerta comercial </t>
  </si>
  <si>
    <t>Planchas sheetrock + 10% desp.</t>
  </si>
  <si>
    <t>Parales 21/2" Cal. 25</t>
  </si>
  <si>
    <t>Durmientes 21/2" cal. 25</t>
  </si>
  <si>
    <t>Cubo de Masilla</t>
  </si>
  <si>
    <t>cub</t>
  </si>
  <si>
    <t>Fulminantes blue point cal. 25</t>
  </si>
  <si>
    <t>Lija de 100</t>
  </si>
  <si>
    <t>Pino Americano Bruto Tratado 1 x 2x 7</t>
  </si>
  <si>
    <t>Precio / und</t>
  </si>
  <si>
    <t>PINTURA SEMIGLOSS A MUROS</t>
  </si>
  <si>
    <t>Pintura Semigloss Ambient</t>
  </si>
  <si>
    <t>Mano de obra pintura de agua, dos manos, lija y piedra</t>
  </si>
  <si>
    <t>Desperdicio y retoques ( 20%)</t>
  </si>
  <si>
    <t>FUENTE: Generadordeprecios.info</t>
  </si>
  <si>
    <t>COLOMBIA</t>
  </si>
  <si>
    <t>Demolición de entramado autoportante de placas de yeso laminado.</t>
  </si>
  <si>
    <t>$ 3.951,78</t>
  </si>
  <si>
    <r>
      <t>Demolición de entramado autoportante de placas de yeso laminado (</t>
    </r>
    <r>
      <rPr>
        <b/>
        <sz val="8"/>
        <color theme="1"/>
        <rFont val="Arial"/>
        <family val="2"/>
      </rPr>
      <t>una placa por cara</t>
    </r>
    <r>
      <rPr>
        <sz val="8"/>
        <color theme="1"/>
        <rFont val="Arial"/>
        <family val="2"/>
      </rPr>
      <t>) instaladas sobre </t>
    </r>
    <r>
      <rPr>
        <b/>
        <sz val="8"/>
        <color theme="1"/>
        <rFont val="Arial"/>
        <family val="2"/>
      </rPr>
      <t>una estructura simple</t>
    </r>
    <r>
      <rPr>
        <sz val="8"/>
        <color theme="1"/>
        <rFont val="Arial"/>
        <family val="2"/>
      </rPr>
      <t>, con medios manuales, sin afectar a la estabilidad de los elementos constructivos contiguos, y carga manual sobre camión o contenedor.</t>
    </r>
  </si>
  <si>
    <t>Código</t>
  </si>
  <si>
    <t>unitario</t>
  </si>
  <si>
    <t>parcial</t>
  </si>
  <si>
    <t>mo113</t>
  </si>
  <si>
    <t>h</t>
  </si>
  <si>
    <t>Peón de obra blanca.</t>
  </si>
  <si>
    <t>0,333</t>
  </si>
  <si>
    <t>11.634,50</t>
  </si>
  <si>
    <t>3.874,29</t>
  </si>
  <si>
    <t>Subtotal mano de obra:</t>
  </si>
  <si>
    <t>Herramienta menor</t>
  </si>
  <si>
    <t>77,49</t>
  </si>
  <si>
    <r>
      <t>Costos directos</t>
    </r>
    <r>
      <rPr>
        <sz val="8"/>
        <color theme="1"/>
        <rFont val="Arial"/>
        <family val="2"/>
      </rPr>
      <t> (1+2):</t>
    </r>
  </si>
  <si>
    <t>3.951,78</t>
  </si>
  <si>
    <t>Desmontaje de accesorios de baño.</t>
  </si>
  <si>
    <t>$ 1.660,19</t>
  </si>
  <si>
    <t>Desmontaje de 1 portarrollos, con medios manuales y carga manual sobre camión o contenedor.</t>
  </si>
  <si>
    <t>mo107</t>
  </si>
  <si>
    <t>Ayudante plomero.</t>
  </si>
  <si>
    <t>0,158</t>
  </si>
  <si>
    <t>10.301,50</t>
  </si>
  <si>
    <t>1.627,64</t>
  </si>
  <si>
    <t>32,55</t>
  </si>
  <si>
    <t>Costos directos (1+2):</t>
  </si>
  <si>
    <t>1.660,19</t>
  </si>
  <si>
    <t>Desmontaje de grifería en baño.</t>
  </si>
  <si>
    <t>Desmontaje de grifería de lavamanos, con medios manuales, y carga manual sobre camión o contenedor. El precio incluye la obturación de las conducciones conectadas al elemento.</t>
  </si>
  <si>
    <t>mo008</t>
  </si>
  <si>
    <t>Oficial 1ª plomero.</t>
  </si>
  <si>
    <t>Demolición de cielo raso continuo de placas.</t>
  </si>
  <si>
    <t>Demolición de cielo raso continuo de placas de yeso o de escayola, situado a una altura menor de 4 m, con medios manuales, sin deteriorar los elementos constructivos contiguos, y carga manual sobre camión o contenedor. El precio incluye la demolición de la estructura metálica de sujeción, de las falsas vigas y de los remates.</t>
  </si>
  <si>
    <t>Demolición de chapado colocado con mortero.</t>
  </si>
  <si>
    <t>Demolición de chapado de baldosas cerámicas, con medios manuales, sin deteriorar la superficie soporte, que quedará al descubierto y preparada para su posterior revestimiento, y carga manual sobre camión o contenedor. El precio incluye el picado del material adhesivo adherido al soporte.</t>
  </si>
  <si>
    <t>Demolición de piso cerámico.</t>
  </si>
  <si>
    <t>Demolición de piso existente en el interior del edificio, de baldosas cerámicas, con medios manuales, sin deteriorar los elementos constructivos contiguos, y carga manual sobre camión o contenedor. El precio incluye el picado del material adhesivo adherido al soporte, pero no incluye la demolición de la base soporte.</t>
  </si>
  <si>
    <t>mo112</t>
  </si>
  <si>
    <t>Ayudante entendido.</t>
  </si>
  <si>
    <t>m³</t>
  </si>
  <si>
    <t>Demolición de muro de mampostería.</t>
  </si>
  <si>
    <t>Demolición de muro de mampostería de bloque de concreto hueco, con medios manuales, y carga manual sobre camión o contenedor.</t>
  </si>
  <si>
    <t>Demolición de muro de mampostería de bloque de concreto hueco, con martillo neumático, y carga manual sobre camión o contenedor.</t>
  </si>
  <si>
    <t>Equipo</t>
  </si>
  <si>
    <t>mq05mai030</t>
  </si>
  <si>
    <t>Martillo neumático.</t>
  </si>
  <si>
    <t>mq05pdm110</t>
  </si>
  <si>
    <t>Compresor portátil diesel media presión 10 m³/min.</t>
  </si>
  <si>
    <t>Subtotal equipo:</t>
  </si>
  <si>
    <r>
      <t>Costos directos</t>
    </r>
    <r>
      <rPr>
        <sz val="8"/>
        <color theme="1"/>
        <rFont val="Arial"/>
        <family val="2"/>
      </rPr>
      <t> (1+2+3):</t>
    </r>
  </si>
  <si>
    <t>Desmontaje de aparato sanitario (Lavamanos)</t>
  </si>
  <si>
    <t>Desmontaje de lavamanos con pedestal,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</si>
  <si>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 Sanitario</t>
  </si>
  <si>
    <t>Desmontaje de sanitario con tanque bajo, con medios manuales, sin afectar a la estabilidad de los elementos constructivos a los que pueda estar sujeto, y carga manual sobre camión o contenedor. El precio incluye el desmontaje de los accesorios y la obturación de las conducciones conectadas al elemento.</t>
  </si>
  <si>
    <t>Desmontaje de aparato sanitario. Bidé</t>
  </si>
  <si>
    <t>Desmontaje de bidé monobloque,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</si>
  <si>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t>
  </si>
  <si>
    <t>Desmontaje de bañera acrílica, con medios manuales, sin afectar a la estabilidad de los elementos constructivos a los que pueda estar sujeta, y carga manual sobre camión o contenedor. El precio incluye el desmontaje de la grifería y de los accesorios y la obturación de las conducciones conectadas al elemento.</t>
  </si>
  <si>
    <t>Desmontaje de plato de ducha acrílico,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</si>
  <si>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y desagüe vistos,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</si>
  <si>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empotrada y desagüe visto,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</si>
  <si>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1 dispensador de papel, con medios manuales y carga manual sobre camión o contenedor.</t>
  </si>
  <si>
    <t>Desmontaje de conjunto de accesorios formado por 1 dosificador de jabón líquido, 1 dispensador de papel, con medios manuales y carga manual sobre camión o contenedor.</t>
  </si>
  <si>
    <t>Desmontaje de 1 barra de sujeción para baño adaptado, con medios manuales y carga manual sobre camión o contenedor.</t>
  </si>
  <si>
    <t>Desmontaje de 1 asiento para baño adaptado, con medios manuales y carga manual sobre camión o contenedor.</t>
  </si>
  <si>
    <t>Desmontaje de 1 colgador, con medios manuales y carga manual sobre camión o contenedor.</t>
  </si>
  <si>
    <t>Desmontaje de 1 toallero, con medios manuales y carga manual sobre camión o contenedor.</t>
  </si>
  <si>
    <t>Desmontaje de conjunto de accesorios formado por 2 portarrollos, con medios manuales y carga manual sobre camión o contenedor.</t>
  </si>
  <si>
    <t>Desmontaje de lavaplatos.</t>
  </si>
  <si>
    <t>Desmontaje de lavaplatos de acero inoxidable de 1 cubeta,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</si>
  <si>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lavaplatos de acero inoxidable de 2 cubetas,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</si>
  <si>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lavadero.</t>
  </si>
  <si>
    <t>Desmontaje de lavadero de piedra natural, con medios manuales, y carga manual sobre camión o contenedor. El precio incluye el desmontaje de la grifería y de los accesorios y la obturación de las conducciones conectadas al elemento.</t>
  </si>
  <si>
    <t>Desmontaje de grifería en cocina.</t>
  </si>
  <si>
    <t>Desmontaje de grifería de lavadero, con medios manuales, y carga manual sobre camión o contenedor. El precio incluye la obturación de las conducciones conectadas al elemento.</t>
  </si>
  <si>
    <t>Desmontaje de conjunto de mobiliario de cocina.</t>
  </si>
  <si>
    <t>Desmontaje de conjunto de mobiliario de cocina, con medios manuales, sin afectar a la estabilidad de los elementos resistentes a los que puedan estar unidos, y carga manual sobre camión o contenedor. El precio incluye el desmontaje de los accesorios.</t>
  </si>
  <si>
    <t>mo020</t>
  </si>
  <si>
    <t>Oficial 1ª obra blanca.</t>
  </si>
  <si>
    <t>mo077</t>
  </si>
  <si>
    <t>Ayudante de obra blanca.</t>
  </si>
  <si>
    <t>Desmontaje de conjunto de mobiliario de cocina, con medios manuales, y recuperación del material para su posterior ubicación en otro emplazamiento, sin afectar a la estabilidad de los elementos resistentes a los que puedan estar unidos, y carga manual sobre camión o contenedor. El precio incluye el desmontaje de los accesorios.</t>
  </si>
  <si>
    <t>Desmontaje de mesón.</t>
  </si>
  <si>
    <t>Desmontaje de mesón de piedra natural, con medios manuales, sin afectar a la estabilidad de los elementos constructivos a los que pueda estar sujeta, y carga manual sobre camión o contenedor.</t>
  </si>
  <si>
    <t>Apertura de hueco en muro divisorio interior de mampostería revestida.</t>
  </si>
  <si>
    <t>Apertura de hueco para posterior colocación de la carpintería, en muro divisorio interior de mampostería revestida, formada por bloque de concreto de 15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</si>
  <si>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Trabajador Calificado</t>
  </si>
  <si>
    <t>Trabajador No Calificado</t>
  </si>
  <si>
    <t>Apertura de hueco de paso, de carácter provisional, en muro divisorio interior de mampostería revestida, formada por bloque de concreto de 15 cm de espesor, con medios manuales, sin afectar a la estabilidad del muro divisorio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para su posterior reposición, pero no incluye el montaje y desmontaje del apeo del hueco ni la colocación de dinteles.</t>
  </si>
  <si>
    <t>Demolición de cielo raso registrable de placas.</t>
  </si>
  <si>
    <t>Demolición de cielo raso registrable de placas de fibras minerales, situado a una altura menor de 4 m, con medios manuales, sin deteriorar los elementos constructivos a los que se sujeta, y carga manual sobre camión o contenedor. El precio incluye la demolición de la estructura metálica de sujeción, de las falsas vigas y de los remates.</t>
  </si>
  <si>
    <t>Desmontaje de hoja de puerta interior.</t>
  </si>
  <si>
    <t>Desmontaje de hoja de puerta interior de carpintería de madera, con medios manuales y recuperación del material para su posterior ubicación en otro emplazamiento, y carga manual sobre camión o contenedor.</t>
  </si>
  <si>
    <t>mo058</t>
  </si>
  <si>
    <t>Ayudante carpintero.</t>
  </si>
  <si>
    <t>Desmontaje de hoja de puerta de entrada principal.</t>
  </si>
  <si>
    <t>Desmontaje de hoja de puerta de entrada principal de carpintería de madera, con medios manuales, y recuperación del material para su posterior ubicación en otro emplazamiento, y carga manual sobre camión o contenedor.</t>
  </si>
  <si>
    <t>mo017</t>
  </si>
  <si>
    <t>Oficial 1ª carpintero.</t>
  </si>
  <si>
    <t>Desmontaje de puerta de vidrio templado.</t>
  </si>
  <si>
    <t>Desmontaje con medios manuales de puerta de vidrio templado de 2090x796 mm de espesor, sin deteriorar los elementos constructivos a los que se sujeta, y carga manual sobre camión o contenedor. El precio incluye el desmontaje de los accesorios y de los herrajes.</t>
  </si>
  <si>
    <t>mo055</t>
  </si>
  <si>
    <t>Oficial 1ª cristalero.</t>
  </si>
  <si>
    <t>mo110</t>
  </si>
  <si>
    <t>Ayudante cristalero.</t>
  </si>
  <si>
    <t>Desmontaje de luna de vidrio templado.</t>
  </si>
  <si>
    <t>Desmontaje con medios manuales de luna de vidrio templado de 4 mm de espesor, fijada sobre carpintería, sin deteriorar la carpintería a la que se sujeta, y carga manual sobre camión o contenedor. El precio incluye la eliminación previa de los calzos y del material de sellado.</t>
  </si>
  <si>
    <t>Desmontaje con medios manuales de luna de vidrio templado de 6 mm de espesor, fijada sobre carpintería, sin deteriorar la carpintería a la que se sujeta, y carga manual sobre camión o contenedor. El precio incluye la eliminación previa de los calzos y del material de sellado.</t>
  </si>
  <si>
    <t>Desmontaje con medios manuales de puerta de vidrio templado de 2190x896 mm de espesor, sin deteriorar los elementos constructivos a los que se sujeta, y carga manual sobre camión o contenedor. El precio incluye el desmontaje de los accesorios y de los herrajes.</t>
  </si>
  <si>
    <t>Desmontaje de luminaria.</t>
  </si>
  <si>
    <t>Desmontaje de luminaria interior situada a menos de 3 m de altura, empotrada con medios manuales, sin deteriorar los elementos constructivos a los que pueda estar sujeta, y carga manual sobre camión o contenedor.</t>
  </si>
  <si>
    <t>mo003</t>
  </si>
  <si>
    <t>Maestro electricista.</t>
  </si>
  <si>
    <t>mo102</t>
  </si>
  <si>
    <t>Ayudante electricista.</t>
  </si>
  <si>
    <t>Desmontaje de lámpara.</t>
  </si>
  <si>
    <t>Desmontaje de lámpara situada a menos de 3 m de altura, con medios manuales y carga manual sobre camión o contenedor.</t>
  </si>
  <si>
    <t>Desmontaje de detector de incendios.</t>
  </si>
  <si>
    <t>Desmontaje de detector de incendios situado en paramento, con medios manuales y recuperación del material para su posterior ubicación en otro emplazamiento, siendo el orden de ejecución del proceso inverso al de su instalación, sin deteriorar los elementos constructivos a los que pueda estar sujeto, y carga manual sobre camión o contenedor.</t>
  </si>
  <si>
    <t>Desmontaje de rejilla de distribución de aire.</t>
  </si>
  <si>
    <t>Desmontaje de rejilla de distribución de aire, de 200 mm de longitud máxima, con medios manuales, y carga manual sobre camión o contenedor. El precio incluye el desmontaje de los accesorios y de los elementos de fijación.</t>
  </si>
  <si>
    <t>mo011</t>
  </si>
  <si>
    <t>Oficial 1ª montador.</t>
  </si>
  <si>
    <t>mo080</t>
  </si>
  <si>
    <t>Ayudante montador.</t>
  </si>
  <si>
    <t>Desmontaje de difusor de aire.</t>
  </si>
  <si>
    <t>Desmontaje de difusor rectangular, con medios manuales, y carga manual sobre camión o contenedor. El precio incluye el desmontaje de los accesorios y de los elementos de fijación.</t>
  </si>
  <si>
    <t>Desmontaje de material eléctrico.</t>
  </si>
  <si>
    <t>Desmontaje de material eléctrico de empotrar para interior, con medios manuales y recuperación del material para su posterior ubicación en otro emplazamiento, siendo el orden de ejecución del proceso inverso al de su instalación, y carga manual sobre camión o contenedor. El precio no incluye el arrancado de las cajas empotradas en la pared.</t>
  </si>
  <si>
    <t>Desmontaje de extractor de aire para baño.</t>
  </si>
  <si>
    <t>Desmontaje de extractor de aire para baño, de 150 mm de diámetro máximo de la salida de aire y 300 m³/h de caudal máximo de aire, con medios manuales, y carga manual sobre camión o contenedor. El precio incluye el desmontaje de los accesorios, de los elementos de fijación y de los elementos de conexión con el ducto de extracción de aire.</t>
  </si>
  <si>
    <t>Desmontaje de altavoz.</t>
  </si>
  <si>
    <t>Desmontaje de altavoz interior, con medios manuales, y recuperación y acopio del material para su posterior ubicación en otro emplazamiento, y carga manual sobre camión o contenedor. El precio incluye el desmontaje de los accesorios y de los soportes de fijación.</t>
  </si>
  <si>
    <t>Desmontaje de instalación audiovisual.</t>
  </si>
  <si>
    <t>Desmontaje de red de instalación audiovisual bajo tubo protector, en local u oficina de 90 m² de superficie construida; para su posterior ubicación en otro emplazamiento, siendo el orden de ejecución del proceso inverso al de su instalación, con medios manuales, y carga manual sobre camión o contenedor. El precio incluye la retirada del cableado superficial y el desmontaje de los mecanismos, de las cajas y de los accesorios superficiales.</t>
  </si>
  <si>
    <t>Desmontaje de portero electrónico o videoportero individual.</t>
  </si>
  <si>
    <t>Desmontaje de placa exterior de calle y 1 teléfono interior en instalación de portero electrónico, con medios manuales, y carga manual sobre camión o contenedor. El precio incluye el desmontaje de los accesorios y de los soportes de fijación.</t>
  </si>
  <si>
    <t>Desmontaje de luminaria de emergencia.</t>
  </si>
  <si>
    <t>Desmontaje de aparato de luminaria de emergencia interior adosada a techo, con medios manuales y recuperación del material para su posterior ubicación en otro emplazamiento, siendo el orden de ejecución del proceso inverso al de su instalación, sin deteriorar los elementos constructivos a los que está sujeta, y carga manual sobre camión o contenedor. El precio incluye el desmontaje de los accesorios.</t>
  </si>
  <si>
    <t>Capa de mortero de cemento sobre paramento interior.</t>
  </si>
  <si>
    <t>Capa de mortero de cemento, resistencia a compresión mayor o igual a 6 N/mm², absorción de agua por capilaridad menor de 0,2 kg/m² min½, color gris, de 10 mm de espesor, a buena vista,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</si>
  <si>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mt28mop200c</t>
  </si>
  <si>
    <t>Mortero de cemento, resistencia a compresión mayor o igual a 6 N/mm², absorción de agua por capilaridad menor de 0,2 kg/m² min½, para uso en interiores, color gris, compuesto por cemento de alta resistencia, agregados seleccionados y otros aditivos, suministrado en sacos.</t>
  </si>
  <si>
    <t>mt28mon030</t>
  </si>
  <si>
    <t>Junquillo de PVC.</t>
  </si>
  <si>
    <t>Subtotal materiales:</t>
  </si>
  <si>
    <t>mo039</t>
  </si>
  <si>
    <t>Oficial 1ª revocador.</t>
  </si>
  <si>
    <t>mo111</t>
  </si>
  <si>
    <t>Ayudante entendido revocador.</t>
  </si>
  <si>
    <t>Coste de mantenimiento decenal: $ 334,06 en los primeros 10 años.</t>
  </si>
  <si>
    <t>Capa base de mortero de cemento sobre paramento interior.</t>
  </si>
  <si>
    <t>Capa base de mortero de cemento, resistencia a compresión mayor o igual a 6 N/mm², color gris, de 10 mm de espesor, a buena vista, con acabado rugoso,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 pero no incluye la capa de terminación de mortero.</t>
  </si>
  <si>
    <t>mt28esc050m</t>
  </si>
  <si>
    <t>Mortero de cemento, resistencia a compresión mayor o igual a 6 N/mm², para uso en interiores o en exteriores, color gris, compuesto por cemento, agregados de granulometría seleccionada y aditivos, suministrado en sacos.</t>
  </si>
  <si>
    <t>Regla</t>
  </si>
  <si>
    <t>Coste de mantenimiento decenal: $ 738,57 en los primeros 10 años.</t>
  </si>
  <si>
    <t>Capa de terminación de mortero de cemento sobre capa base, en paramento interior.</t>
  </si>
  <si>
    <t>Capa de terminación de mortero de cemento, resistencia a compresión de 3 a 7,5 N/mm², absorción de agua por capilaridad menor de 0,2 kg/m² min½, color blanco, de 5 mm de espesor, con acabado liso, aplicado manualmente, sobre capa base de mortero, en paramento interior vertical, de hasta 3 m de altura. El precio incluye la protección de los elementos del entorno que puedan verse afectados durante los trabajos y la resolución de puntos singulares, pero no incluye la capa base de mortero.</t>
  </si>
  <si>
    <t>mt28esc070d</t>
  </si>
  <si>
    <t>Mortero de cemento, resistencia a compresión de 3 a 7,5 N/mm², absorción de agua por capilaridad menor de 0,2 kg/m² min½, para uso en interiores o en exteriores, color blanco, compuesto por cemento blanco, polvo de mármol, aditivos hidrofugantes y aditivos orgánicos e inorgánicos específicos, suministrado en sacos.</t>
  </si>
  <si>
    <t>mt27wav020a</t>
  </si>
  <si>
    <t>Cinta adhesiva de pintor, de 25 cm de anchura.</t>
  </si>
  <si>
    <t>Coste de mantenimiento decenal: $ 369,18 en los primeros 10 años.</t>
  </si>
  <si>
    <t>Muro divisorio interior de placas de yeso laminado, de altas prestaciones acústicas. Sistema "KNAUF".</t>
  </si>
  <si>
    <t>Muro divisorio interior sencillo W111.es Silentboard "KNAUF" (12,5+50+12,5)/417 (50) LM - (2 Silentboard (DFR) BV), de altas prestaciones acústicas, de 75 mm de espesor total, con nivel de calidad del acabado Q1, formado por una estructura simple de perfiles de lámina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en el alma. Incluso banda acústica de dilatación autoadhesiva "KNAUF"; tornillería para la fijación de las placas; cinta de papel con refuerzo metálico "KNAUF" y pasta de fraguado en polvo Unik Hydro 1H "KNAUF", cinta microperforada de papel "KNAUF". El precio incluye la resolución de encuentros y puntos singulares.</t>
  </si>
  <si>
    <t>mt12pck020b</t>
  </si>
  <si>
    <t>Banda acústica de dilatación, autoadhesiva, de espuma de poliuretano de celdas cerradas "KNAUF", de 3,2 mm de espesor y 50 mm de anchura, resistencia térmica 0,10 m²K/W, conductividad térmica 0,032 W/(mK).</t>
  </si>
  <si>
    <t>mt12pfk020h</t>
  </si>
  <si>
    <t>Canal 50/40 "KNAUF" de acero galvanizado.</t>
  </si>
  <si>
    <t>mt12pfk010h</t>
  </si>
  <si>
    <t>Montante 50/50 "KNAUF" de acero galvanizado.</t>
  </si>
  <si>
    <t>mt16lra060b</t>
  </si>
  <si>
    <t>Panel semirrígido de lana mineral, espesor 45 mm, Euroclase A1 de reacción al fuego.</t>
  </si>
  <si>
    <t>mt12ppk010la</t>
  </si>
  <si>
    <t>Placa de yeso laminado DFR / - 625 / longitud / 12,5 / con los bordes longitudinales semirredondeados afinados, Silentboard BV "KNAUF"; Euroclase A2-s1, d0 de reacción al fuego.</t>
  </si>
  <si>
    <t>mt12ptk040a</t>
  </si>
  <si>
    <t>Tornillo autoperforante Diamant XTN "KNAUF" 3,9x23.</t>
  </si>
  <si>
    <t>mt12psg220</t>
  </si>
  <si>
    <t>Fijación compuesta por chazo y tornillo 5x27.</t>
  </si>
  <si>
    <t>mt12pik012jq</t>
  </si>
  <si>
    <t>Pasta de fraguado en polvo Unik Hydro 1H "KNAUF", de fraguado normal (60 minutos), con aditivo hidrófugo; Euroclase A2-s1, d0 de reacción al fuego, rango de temperatura de trabajo de 5 a 30°C, para aplicación manual con cinta de juntas.</t>
  </si>
  <si>
    <t>mt12pck010a</t>
  </si>
  <si>
    <t>Cinta microperforada de papel "KNAUF" de 50 mm de anchura.</t>
  </si>
  <si>
    <t>mt12pck010d</t>
  </si>
  <si>
    <t>Cinta de papel con refuerzo metálico "KNAUF" de 52 mm de anchura.</t>
  </si>
  <si>
    <t>mo053</t>
  </si>
  <si>
    <t>Oficial 1ª montador de divisiones y sistemas de placas.</t>
  </si>
  <si>
    <t>mo100</t>
  </si>
  <si>
    <t>Ayudante montador de divisiones y sistemas de placas.</t>
  </si>
  <si>
    <t>Coste de mantenimiento decenal: $ 8.844,36 en los primeros 10 años.</t>
  </si>
  <si>
    <t>Demolición de muro divisorio interior de mampostería vista.</t>
  </si>
  <si>
    <t>Demolición de muro divisorio interior de mampostería vista, formada por bloque de concreto de 15 cm de espesor, con medios manuales, sin afectar a la estabilidad de los elementos constructivos contiguos, y carga manual sobre camión o contenedor. El precio incluye el desmontaje previo de las hojas de la carpintería.</t>
  </si>
  <si>
    <t>Demolición de muro divisorio interior de mampostería vista, formada por bloque de concreto de 20 cm de espesor, con medios manuales, sin afectar a la estabilidad de los elementos constructivos contiguos, y carga manual sobre camión o contenedor. El precio incluye el desmontaje previo de las hojas de la carpintería.</t>
  </si>
  <si>
    <t>Apertura de hueco para posterior colocación de la carpintería, en muro divisorio interior de mampostería revestida, formada por bloque de concreto de 20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</si>
  <si>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Hoja de muro divisorio interior, de mampostería de bloque de concreto cara vista.</t>
  </si>
  <si>
    <t>Hoja de muro divisorio interior,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t>
  </si>
  <si>
    <t>mt03bhe010ace</t>
  </si>
  <si>
    <t>Bloque CV de concreto, liso hidrófugo, color gris, 40x20x15 cm, resistencia normalizada R10 (10 N/mm²), densidad 1200 kg/m³; con el precio incrementado el 20% en concepto de piezas especiales: zunchos y medios.</t>
  </si>
  <si>
    <t>mt08aaa010a</t>
  </si>
  <si>
    <t>Agua.</t>
  </si>
  <si>
    <t>mt01arg005a</t>
  </si>
  <si>
    <t>t</t>
  </si>
  <si>
    <t>Arena de cantera, para mortero preparado en obra.</t>
  </si>
  <si>
    <t>mt08cem000d</t>
  </si>
  <si>
    <t>Cemento gris en sacos.</t>
  </si>
  <si>
    <t>mq06hor010</t>
  </si>
  <si>
    <t>Concretera.</t>
  </si>
  <si>
    <t>mo021</t>
  </si>
  <si>
    <t>Oficial 1ª obra gris.</t>
  </si>
  <si>
    <t>mo114</t>
  </si>
  <si>
    <t>Peón de obra gris.</t>
  </si>
  <si>
    <t>Coste de mantenimiento decenal: $ 2.139,63 en los primeros 10 años.</t>
  </si>
  <si>
    <r>
      <t>Costos directos</t>
    </r>
    <r>
      <rPr>
        <sz val="8"/>
        <color theme="1"/>
        <rFont val="Arial"/>
        <family val="2"/>
      </rPr>
      <t> (1+2+3+4):</t>
    </r>
  </si>
  <si>
    <t>Capa de mortero de cemento, resistencia a compresión mayor o igual a 6 N/mm², absorción de agua por capilaridad menor de 0,2 kg/m² min½, color gris, de 10 mm de espesor, maestreado,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</si>
  <si>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Coste de mantenimiento decenal: $ 399,44 en los primeros 10 años.</t>
  </si>
  <si>
    <t>Detector de movimiento.</t>
  </si>
  <si>
    <t>Suministro e instalación empotrada en la pared de 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grado de protección IP20, de 86x93x66,5 mm. Incluso sujeciones. El precio no incluye las ayudas de albañilería para instalaciones.</t>
  </si>
  <si>
    <t>Rendimiento</t>
  </si>
  <si>
    <t>Importe</t>
  </si>
  <si>
    <t>mt34orb023a</t>
  </si>
  <si>
    <t>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montaje en paramento vertical, en caja de empotrar universal y compatible con serie 27 "SIMON", grado de protección IP20, de 86x93x66,5 mm.</t>
  </si>
  <si>
    <t>Oficial 1ª electricista.</t>
  </si>
  <si>
    <t>Costes directos complementarios</t>
  </si>
  <si>
    <t>Coste de mantenimiento decenal: 29,38€ en los primeros 10 años.</t>
  </si>
  <si>
    <r>
      <t>Costes directos</t>
    </r>
    <r>
      <rPr>
        <sz val="8"/>
        <color theme="1"/>
        <rFont val="Arial"/>
        <family val="2"/>
      </rPr>
      <t> (1+2+3):</t>
    </r>
  </si>
  <si>
    <t>Desmontaje de extintor.</t>
  </si>
  <si>
    <t>Desmontaje de extintor portátil, con medios manuales, sin deteriorar los elementos constructivos a los que pueda estar sujeto, y carga manual sobre camión o contenedor. El precio incluye el desmontaje de los accesorios y de los elementos de fijación.</t>
  </si>
  <si>
    <t>Peón ordinario construcción.</t>
  </si>
  <si>
    <r>
      <t>Costes directos</t>
    </r>
    <r>
      <rPr>
        <sz val="8"/>
        <color theme="1"/>
        <rFont val="Arial"/>
        <family val="2"/>
      </rPr>
      <t> (1+2):</t>
    </r>
  </si>
  <si>
    <t>Desmontaje de letrero colgante.</t>
  </si>
  <si>
    <t>Desmontaje de letrero colgante de menos de 3 m² de superficie, situado en fachada, con medios manuales, sin deteriorar los elementos constructivos a los que está sujeto, y carga manual sobre camión o contenedor. El precio incluye el desmontaje de los accesorios y de los elementos de fijación.</t>
  </si>
  <si>
    <t>Oficial 1ª construcción.</t>
  </si>
  <si>
    <t>Desmontaje de instalaciones situadas en fachada.</t>
  </si>
  <si>
    <t>Desmontaje de todas aquellas instalaciones situadas en fachada que entorpezcan y/o pudieran deteriorarse durante la ejecución de los trabajos de rehabilitación, tales como redes eléctricas, aparatos de aire acondicionado, bajantes, apliques, etc., con medios manuales, y recuperación, acopio y montaje del material en el mismo emplazamiento, y carga manual sobre camión o contenedor.</t>
  </si>
  <si>
    <t>mt51ins010100</t>
  </si>
  <si>
    <t>Repercusión, por m², de desmontaje y posterior montaje de las instalaciones situadas en la fachada.</t>
  </si>
  <si>
    <t>Buzón individual para exterior.</t>
  </si>
  <si>
    <t>Buzón exterior, cuerpo y puerta de chapa de acero color blanco, con apertura hacia abajo, de 360x100x275 mm.</t>
  </si>
  <si>
    <t>mt45btv315a</t>
  </si>
  <si>
    <t>Buzón exterior, cuerpo y puerta de chapa de acero color blanco, con apertura hacia abajo, de 360x100x275 mm, con tornillería de fijación y de unión, tarjetero, cerradura y llaves.</t>
  </si>
  <si>
    <t>Coste de mantenimiento decenal: 10,28€ en los primeros 10 años.</t>
  </si>
  <si>
    <t>Detector convencional de humo o incendio</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</si>
  <si>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Incluso elementos de fijación.</t>
  </si>
  <si>
    <t>mt41pig080</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</si>
  <si>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según UNE-EN 54-5 y UNE-EN 54-7. Incluso elementos de fijación.</t>
  </si>
  <si>
    <t>mo006</t>
  </si>
  <si>
    <t>Oficial 1ª instalador de redes y equipos de detección y seguridad.</t>
  </si>
  <si>
    <t>mo105</t>
  </si>
  <si>
    <t>Ayudante instalador de redes y equipos de detección y seguridad.</t>
  </si>
  <si>
    <t>Coste de mantenimiento decenal: 92,75€ en los primeros 10 años.</t>
  </si>
  <si>
    <t>Extintor.</t>
  </si>
  <si>
    <t>Extintor portátil de polvo químico ABC polivalente antibrasa, con presión incorporada, de eficacia 21A-144B-C, con 6 kg de agente extintor, con manómetro y manguera con boquilla difusora. Incluso soporte y accesorios de montaje.</t>
  </si>
  <si>
    <t>mt41ixi010a</t>
  </si>
  <si>
    <t>Extintor portátil de polvo químico ABC polivalente antibrasa, con presión incorporada, de eficacia 21A-144B-C, con 6 kg de agente extintor, con manómetro y manguera con boquilla difusora, con accesorios de montaje, según UNE-EN 3.</t>
  </si>
  <si>
    <t>Coste de mantenimiento decenal: 162,32€ en los primeros 10 años.</t>
  </si>
  <si>
    <t>Extintor portátil de nieve carbónica CO2, de eficacia 89B, con 5 kg de agente extintor, con manguera y trompa difusora, alojado en armario metálico con puerta ciega, de 700x280x210 mm. Incluso accesorios de montaje.</t>
  </si>
  <si>
    <t>mt41ixo010b</t>
  </si>
  <si>
    <t>Extintor portátil de nieve carbónica CO2, de eficacia 89B, con 5 kg de agente extintor, con manguera y trompa difusora, con accesorios de montaje, según UNE-EN 3.</t>
  </si>
  <si>
    <t>mt41ixw010a</t>
  </si>
  <si>
    <t>Armario metálico con puerta ciega, de 700x280x210 mm, para extintor de polvo de 6 a 12 kg.</t>
  </si>
  <si>
    <t>Coste de mantenimiento decenal: 505,71€ en los primeros 10 años.</t>
  </si>
  <si>
    <t>Dispensador de papel toalla.</t>
  </si>
  <si>
    <t>Toallero de papel continuo, con carcasa de ABS de color blanco, de 251x300x195 mm, para un rollo de papel de 240 m y 155 mm de diámetro.</t>
  </si>
  <si>
    <t>mt31abn050a</t>
  </si>
  <si>
    <t>Ayudante fontanero.</t>
  </si>
  <si>
    <t>Coste de mantenimiento decenal: 95,49€ en los primeros 10 años.</t>
  </si>
  <si>
    <t>Dispensador de papel higiénico.</t>
  </si>
  <si>
    <t>Portarrollos de papel higiénico, industrial, con disposición mural, carcasa de ABS de color blanco, para un rollo de papel de 240 m de longitud, con cierre mediante cerradura y llave.</t>
  </si>
  <si>
    <t>mt31abp040g</t>
  </si>
  <si>
    <t>Coste de mantenimiento decenal: 76,17€ en los primeros 10 años.</t>
  </si>
  <si>
    <t>Dosificador mural de jabón líquido.</t>
  </si>
  <si>
    <t>Dosificador de jabón líquido manual con disposición mural, de 0,5 l de capacidad, carcasa de acero inoxidable AISI 304, acabado brillo, de 100x150x55 mm.</t>
  </si>
  <si>
    <t>mt31abp020bic</t>
  </si>
  <si>
    <t>Coste de mantenimiento decenal: 87,19€ en los primeros 10 años.</t>
  </si>
  <si>
    <t>Secador de manos.</t>
  </si>
  <si>
    <t>Secamanos eléctrico, de 1600 W de potencia calorífica, con carcasa de acero inoxidable, con interruptor óptico por aproximación de las manos con 1' de tiempo máximo de funcionamiento, de 225x160x282 mm. Incluso elementos de fijación.</t>
  </si>
  <si>
    <t>mt31abp120a</t>
  </si>
  <si>
    <t>Secamanos eléctrico, de 1600 W de potencia calorífica, con carcasa de acero inoxidable, con interruptor óptico por aproximación de las manos con 1' de tiempo máximo de funcionamiento, de 225x160x282 mm.</t>
  </si>
  <si>
    <t>Coste de mantenimiento decenal: 337,77€ en los primeros 10 años.</t>
  </si>
  <si>
    <t>CUBICACION NO. 1</t>
  </si>
  <si>
    <t>Final</t>
  </si>
  <si>
    <t>% Avance</t>
  </si>
  <si>
    <t>ADICIONALES</t>
  </si>
  <si>
    <t>Largo</t>
  </si>
  <si>
    <t>Altura</t>
  </si>
  <si>
    <t>Vol</t>
  </si>
  <si>
    <t>Comentario</t>
  </si>
  <si>
    <t>PROYECTO SAMBIL</t>
  </si>
  <si>
    <t>ACM</t>
  </si>
  <si>
    <t>muro este</t>
  </si>
  <si>
    <t>muro oeste</t>
  </si>
  <si>
    <t>columnita</t>
  </si>
  <si>
    <t>frente</t>
  </si>
  <si>
    <t>completivo de area de piso</t>
  </si>
  <si>
    <t>demolicion de baños</t>
  </si>
  <si>
    <t>M3</t>
  </si>
  <si>
    <t>baño</t>
  </si>
  <si>
    <t>cocina</t>
  </si>
  <si>
    <t>colocacion de ceramica baños y cocina</t>
  </si>
  <si>
    <t>ML</t>
  </si>
  <si>
    <t>lado izquierdo</t>
  </si>
  <si>
    <t>lado derecho</t>
  </si>
  <si>
    <t xml:space="preserve">frente </t>
  </si>
  <si>
    <t>lateral</t>
  </si>
  <si>
    <t>baño 1</t>
  </si>
  <si>
    <t>baño 2</t>
  </si>
  <si>
    <t>vertedero</t>
  </si>
  <si>
    <t>Suministro e instalación de muros de dens-glass de 10 cm de espesor a 1 caras a una altura de 3.16 m, incluye parales y durmientes con resistencia mínima calibre 22 (los parales estarán separados mínimo a 0,40 m), cinta, masilla, tornillos fulminante, clavos, madera si se requiere, lija y todo lo necesario para su buen funcionamiento. (ver Planos para más detalles)</t>
  </si>
  <si>
    <t>Suministro y Colocación de  Muros  ACM Color flash silver 1.22mx4.88mX0.03 mm. Incluye: Perfiles aluminios en juntas, planchas MDF hidrófugo, rolado en curvatura.</t>
  </si>
  <si>
    <t>UND</t>
  </si>
  <si>
    <t>PL</t>
  </si>
  <si>
    <t>Baño 1</t>
  </si>
  <si>
    <t>Ancho</t>
  </si>
  <si>
    <t>puerta</t>
  </si>
  <si>
    <t>cuarto de limpieza</t>
  </si>
  <si>
    <t>cuarto electrico</t>
  </si>
  <si>
    <t>ancho</t>
  </si>
  <si>
    <t>Cant</t>
  </si>
  <si>
    <t>cuarto de data</t>
  </si>
  <si>
    <t>archivo</t>
  </si>
  <si>
    <t>muro completivo de puerta</t>
  </si>
  <si>
    <t>puerta recepcion</t>
  </si>
  <si>
    <t>salon de reuniones</t>
  </si>
  <si>
    <t xml:space="preserve">Cant </t>
  </si>
  <si>
    <t>cristal fijo</t>
  </si>
  <si>
    <t>Suministro e instalación de muros de sheetrock de 10 cm de espesor a 1 caras a una altura de 3.16 m y otra parte a 0.51 m, debe tener un aislante acústico que garantice al 100% el no ruido en las diferentes áreas de trabajo, incluye parales y durmientes con resistencia mínima calibre 22 (los parales estarán separados mínimo a 0,40 cm), cinta, masilla, tornillos fulminante, clavos, madera si se requiere, lija y todo lo necesario para su buen funcionamiento. (ver Planos para más detalles)</t>
  </si>
  <si>
    <t>frente del letrero</t>
  </si>
  <si>
    <t>Suministro e instalación de muros de sheetrock de 10 cm de espesor a 1 caras a una altura de 3.16 m, incluye parales y durmientes con resistencia mínima calibre 22 (los parales estarán separados mínimo a 0,50 cm), cinta, masilla, tornillos fulminante, clavos, madera si se requiere, lija y todo lo necesario para su buen funcionamiento. (ver Planos para más detalles)</t>
  </si>
  <si>
    <t>frente izquierdo</t>
  </si>
  <si>
    <t>frente derecho</t>
  </si>
  <si>
    <t>muro curvo izquierdo</t>
  </si>
  <si>
    <t>muro curvo derecho</t>
  </si>
  <si>
    <t>pasillo cuarto electrico</t>
  </si>
  <si>
    <t>pasillo frente de la cocina</t>
  </si>
  <si>
    <t>pasillo frente al archivo</t>
  </si>
  <si>
    <t>archivo 2</t>
  </si>
  <si>
    <t>oficial de registro</t>
  </si>
  <si>
    <t xml:space="preserve">pasillo derecho </t>
  </si>
  <si>
    <t>pasillo izquierdo</t>
  </si>
  <si>
    <t>recepcion</t>
  </si>
  <si>
    <t xml:space="preserve">Ancho </t>
  </si>
  <si>
    <t>lobby</t>
  </si>
  <si>
    <t>cuarto data</t>
  </si>
  <si>
    <t>pasillo</t>
  </si>
  <si>
    <t>Revestimiento de ceramica baños y cocina</t>
  </si>
  <si>
    <t>cantidad</t>
  </si>
  <si>
    <t>facia</t>
  </si>
  <si>
    <t>alto</t>
  </si>
  <si>
    <t>largo</t>
  </si>
  <si>
    <t>altura</t>
  </si>
  <si>
    <t>pi2</t>
  </si>
  <si>
    <t>puerta abatible</t>
  </si>
  <si>
    <t>puerta corredera</t>
  </si>
  <si>
    <t>entrada principal</t>
  </si>
  <si>
    <t>tope ventana</t>
  </si>
  <si>
    <t>desayunador</t>
  </si>
  <si>
    <t>faldon 1 y 2</t>
  </si>
  <si>
    <t>zocalo 1 y 2</t>
  </si>
  <si>
    <t>cocina debajo de meseta</t>
  </si>
  <si>
    <t>cocina encima de meseta</t>
  </si>
  <si>
    <t>facia principal</t>
  </si>
  <si>
    <t>pared laterial izquierda y derecha</t>
  </si>
  <si>
    <t>pasillo del area de archivo</t>
  </si>
  <si>
    <t>area de archivo dentro y afuera</t>
  </si>
  <si>
    <t>oficila de registro</t>
  </si>
  <si>
    <t>pasillo del salon de reuniones y oficial de registro</t>
  </si>
  <si>
    <t>pared atrás del salon de reuniones</t>
  </si>
  <si>
    <t>pared de afuera de la cocina</t>
  </si>
  <si>
    <t>cocina lateral</t>
  </si>
  <si>
    <t>cuarta de data</t>
  </si>
  <si>
    <t>afuera de los baños</t>
  </si>
  <si>
    <t xml:space="preserve">puerta </t>
  </si>
  <si>
    <t>viga del frente caunter</t>
  </si>
  <si>
    <t>viga cuarto eletrico</t>
  </si>
  <si>
    <t>columnas</t>
  </si>
  <si>
    <t>tuberia contraincendio 3/4</t>
  </si>
  <si>
    <t xml:space="preserve">tuberia de 3 </t>
  </si>
  <si>
    <t>tuberia 2</t>
  </si>
  <si>
    <t>baños 1</t>
  </si>
  <si>
    <t>sustituida por 1 lampara2x2</t>
  </si>
  <si>
    <t>baños 2</t>
  </si>
  <si>
    <t>oficial de servicio</t>
  </si>
  <si>
    <t>counter</t>
  </si>
  <si>
    <t>el dulce del frente</t>
  </si>
  <si>
    <t>en el pasillo del counter</t>
  </si>
  <si>
    <t>en la fachada del frente</t>
  </si>
  <si>
    <t xml:space="preserve">pasillo </t>
  </si>
  <si>
    <t>baño 1 y 2</t>
  </si>
  <si>
    <t>sustituida por ojo de buey</t>
  </si>
  <si>
    <t>rafaelina lo quito porque era para letrero</t>
  </si>
  <si>
    <t>oficial de archivo</t>
  </si>
  <si>
    <t>Bote de escombros producto de demoliciones</t>
  </si>
  <si>
    <t>Suministro e instalacion de puerta doble hoja en roble con su jamba (para cuarto electrico)</t>
  </si>
  <si>
    <t>Suministro e instalación de tubería de enlace EMT ø2" para alimentacion de fibra optica</t>
  </si>
  <si>
    <t>Suministro e instalacion de manifold debajo de lavamanos</t>
  </si>
  <si>
    <t>Suministro y instalación de Extractor en linea 512 CFM de techo, incluyen herramientas y equipos sanitarios y todos los materiales necesarios para la instalación.</t>
  </si>
  <si>
    <t>baño2</t>
  </si>
  <si>
    <t xml:space="preserve">Suministro e instalacion de BY-PASS para conectar el ups </t>
  </si>
  <si>
    <t>Suministro e instalación de muro frontal en estructura metalica para soporte de fachada principal</t>
  </si>
  <si>
    <t>Suministro e instalación de muros de dens-glass de 10 cm de espesor a 2 caras a una altura de 3.16 m, incluye parales y durmientes con resistencia mínima calibre 22 (los parales estarán separados mínimo a 0,40 m), cinta, masilla, tornillos fulminante, clavos, madera si se requiere, lija y todo lo necesario para su buen funcionamiento. (ver Planos para más detalles)</t>
  </si>
  <si>
    <t xml:space="preserve">Suministro e instalacion de salidas de aire cuadradas de 17 x 17 pulgadas </t>
  </si>
  <si>
    <t>refuerzo de madera detrás del acm para soporte de los monitores de la entrada 2.72 metro lineal por 0.10 metro</t>
  </si>
  <si>
    <t xml:space="preserve">Suministro e instalación de brazo hidraulico puerta de madera </t>
  </si>
  <si>
    <t>Suministro e instalación de rejilla lineal de retorno de 62 x 8 pulgada</t>
  </si>
  <si>
    <t>suministro e instalación de difusor cuadrada de 32 x 10 pulgada</t>
  </si>
  <si>
    <t>Mano de obra de instalación de ups</t>
  </si>
  <si>
    <t>Anulacion de tomacorriente del area de recepcion</t>
  </si>
  <si>
    <t>Estructura que se hizo provicional para poder sostener el techo del counter antes de su fijacion de 4.50 x 5 metro</t>
  </si>
  <si>
    <t>Estructura que se fijo en la pared de afuera de la  recepcion que iba en plafon y luego se cambio a shetrrock 12 metro lineal</t>
  </si>
  <si>
    <t xml:space="preserve">Servicion de instalación una (1) tirada de fibra optica </t>
  </si>
  <si>
    <t>Suministro y instalación de Extractor en linea 512 CFM de techo, incluye toda la ducteria para ambos baños y la ducteria para conectar el extractor de la cocina,  herramientas y equipos sanitarios y todos los materiales necesarios para la instalación.</t>
  </si>
  <si>
    <t>Suministro de 2 lectores de tarjeta de acceso.
1. Proximidad de rango estándar para interior y exterior.
2. Cubierta hermética.
3. Sonido al recibir señal de tarjeta.
4. Color de lectora Negro o Gris Oscuro.
5. Estatus de iluminación de color, indicador de cambio de color al leer y dar acceso con tarjeta.</t>
  </si>
  <si>
    <t>Suministro de 2 botones de egreso.
1. Tipo no touch (no tocar).
2. Calidad Industrial.
3. Grado de Protección IP 55 o superior.
4. Led indicador de lectura Aro iluminado (luz roja cuando está cerrada, Verde o Azul cuando se activa la salida o viceversa).</t>
  </si>
  <si>
    <t>ACTIVOS FIJOS OFICINA DE SERVICIOS DEL DISTRITO NACIONAL</t>
  </si>
  <si>
    <t xml:space="preserve">SUB TOTAL </t>
  </si>
  <si>
    <t>Extintor ( intrucciones de uso)</t>
  </si>
  <si>
    <t>Salon de reuniones y comparecencia</t>
  </si>
  <si>
    <t>Reubicacion de boton central para liberar el acceso de las puertas</t>
  </si>
  <si>
    <t>Suministro e instalacion de tramos en el cuarto de limpieza para guardar los materiales</t>
  </si>
  <si>
    <t>Suministro e Instalacion de refuerzo de madera en shetrrock de 1 x 0.60 metro para soportar la base de las televicion de la sala de espera y salon de reuniones</t>
  </si>
  <si>
    <t xml:space="preserve">Suministro e Instalacion de refuerzo en shetrrock en el area de archivo para soportar los anaqueles de 9.85 metro lineal por 0.20 metro de ancho </t>
  </si>
  <si>
    <t>Suministro e Instalacion de refuerzo de madera en shetrrock de 1 x 0.60 metro para soportar la base del monitor en el cuarto de data</t>
  </si>
  <si>
    <t>movimiento de jamba en puerta del salon de reuniones para ubicar mejor el boton para abrir la puerta con el acceso</t>
  </si>
  <si>
    <t>Desmonte y reinstalacion de plafon comercial area Pasillo y Kitchenette (cambio realizado para centralizar luces)</t>
  </si>
  <si>
    <t>Desmonte de estructura de techo en salon de reuniones (2 veces, cambio realizado para centralizar luces)</t>
  </si>
  <si>
    <t>HIERRO</t>
  </si>
  <si>
    <t>REGISTRO INMOBILIARIO SEDE CENTRAL</t>
  </si>
  <si>
    <t>SEÑALETICA</t>
  </si>
  <si>
    <t>Suministro y colocación de grava 5/8 color blanco similar al existente en el area de jardin y todos los materiales necesarios para la colocación.</t>
  </si>
  <si>
    <t>Demolición de porcelanato en la entrada de empleados.</t>
  </si>
  <si>
    <t>Suministro e instalación de rejillas de hierro con angular de 2´´x2´´ negro en todo el borde y angular de 2 ´´ con separacion de 1 ´´ similiar al existente (3 rejillas de 1.10 x0.30: 4 de 1.00 x 0.30 y 2 de 0.95x0.20)mts, ( incluye el desmonte de rejillas existente limpieza,  resane y readecuacion del area para la colocacion de las nuevas reijllas contemplar un angular de 2´´x2´´ como base para soportar la rejilla de arriba).</t>
  </si>
  <si>
    <t>Suministro y colocación de pintura blanco tráfico para el paso de cebra.</t>
  </si>
  <si>
    <t>Suministro y colocacion de pintura negra tráfico para la escalera del lado de empleados.</t>
  </si>
  <si>
    <t>Suministro y colocación de porcelanato gris claro de Piso 0.30x0.60m  importado europeo de alto transito para exterior similar al existente. Incluyen herramientas  y todos los materiales necesarios para la instalación.</t>
  </si>
  <si>
    <t>Suministro y colocación de Zocalo porcelanato gris claro 0.08x0.6 m importado europeo de alto transito para exterior. Incluyen herramientas y todos los materiales necesarios para la instalación.</t>
  </si>
  <si>
    <t>Suministro e instalación de Cupula circular con perfileria de aluminio pintada de negro y acrilico bronce termoformado seccionada en 4 (domos de 2.10 mt de diametro).</t>
  </si>
  <si>
    <t>Sumnistro e instalación de monolito informativo para exterior en metal galvanizado con vinyl impreso full color en ambas caras (1.80m x 0.80 m incluyendo base 0.80x0.30m)(incluye contrapeso para estabilidad, diseño grafico y esctrutural).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</si>
</sst>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quot;XDR&quot;#,##0.00;[Red]\-&quot;XDR&quot;#,##0.00"/>
    <numFmt numFmtId="165" formatCode="_-* #,##0.00_-;\-* #,##0.00_-;_-* &quot;-&quot;??_-;_-@_-"/>
    <numFmt numFmtId="166" formatCode="_-* #,##0.00\ _P_t_s_-;\-* #,##0.00\ _P_t_s_-;_-* &quot;-&quot;??\ _P_t_s_-;_-@_-"/>
    <numFmt numFmtId="167" formatCode="_-* #,##0.00\ &quot;Pts&quot;_-;\-* #,##0.00\ &quot;Pts&quot;_-;_-* &quot;-&quot;??\ &quot;Pts&quot;_-;_-@_-"/>
    <numFmt numFmtId="168" formatCode="0.000"/>
    <numFmt numFmtId="169" formatCode="#,##0.00\ [$€-1];[Red]\-#,##0.00\ [$€-1]"/>
    <numFmt numFmtId="170" formatCode="[$RD$-1C0A]#,##0.00"/>
    <numFmt numFmtId="171" formatCode="0.0%"/>
    <numFmt numFmtId="172" formatCode="[$DOP]\ #,##0.00"/>
  </numFmts>
  <fonts count="41"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sz val="10"/>
      <name val="Calibri"/>
      <family val="2"/>
      <scheme val="minor"/>
    </font>
    <font>
      <b/>
      <sz val="10"/>
      <color theme="1"/>
      <name val="Calibri"/>
      <family val="2"/>
      <scheme val="minor"/>
    </font>
    <font>
      <sz val="10"/>
      <name val="MS Sans Serif"/>
      <family val="2"/>
    </font>
    <font>
      <sz val="11"/>
      <name val="Calibri"/>
      <family val="2"/>
      <scheme val="minor"/>
    </font>
    <font>
      <sz val="12"/>
      <name val="Calibri"/>
      <family val="2"/>
      <scheme val="minor"/>
    </font>
    <font>
      <b/>
      <sz val="12"/>
      <name val="Calibri"/>
      <family val="2"/>
      <scheme val="minor"/>
    </font>
    <font>
      <u/>
      <sz val="12"/>
      <name val="Calibri"/>
      <family val="2"/>
      <scheme val="minor"/>
    </font>
    <font>
      <b/>
      <sz val="16"/>
      <name val="Calibri"/>
      <family val="2"/>
      <scheme val="minor"/>
    </font>
    <font>
      <b/>
      <i/>
      <sz val="11"/>
      <name val="Calibri"/>
      <family val="2"/>
      <scheme val="minor"/>
    </font>
    <font>
      <b/>
      <sz val="11"/>
      <name val="Calibri"/>
      <family val="2"/>
      <scheme val="minor"/>
    </font>
    <font>
      <sz val="14"/>
      <color rgb="FF000000"/>
      <name val="Times New Roman"/>
      <family val="1"/>
    </font>
    <font>
      <sz val="8"/>
      <color theme="1"/>
      <name val="Arial"/>
      <family val="2"/>
    </font>
    <font>
      <b/>
      <sz val="8"/>
      <color theme="1"/>
      <name val="Arial"/>
      <family val="2"/>
    </font>
    <font>
      <sz val="1"/>
      <color theme="1"/>
      <name val="Arial"/>
      <family val="2"/>
    </font>
    <font>
      <b/>
      <u/>
      <sz val="12"/>
      <color theme="1"/>
      <name val="Calibri"/>
      <family val="2"/>
      <scheme val="minor"/>
    </font>
    <font>
      <b/>
      <sz val="11"/>
      <color theme="1"/>
      <name val="Calibri"/>
      <family val="2"/>
      <scheme val="minor"/>
    </font>
    <font>
      <i/>
      <sz val="11"/>
      <name val="Calibri"/>
      <family val="2"/>
      <scheme val="minor"/>
    </font>
    <font>
      <sz val="11"/>
      <color indexed="8"/>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
      <b/>
      <sz val="10"/>
      <name val="Calibri"/>
      <family val="2"/>
      <scheme val="minor"/>
    </font>
    <font>
      <b/>
      <i/>
      <sz val="10"/>
      <name val="Calibri"/>
      <family val="2"/>
      <scheme val="minor"/>
    </font>
    <font>
      <sz val="10"/>
      <color indexed="8"/>
      <name val="Calibri"/>
      <family val="2"/>
      <scheme val="minor"/>
    </font>
    <font>
      <sz val="10"/>
      <color rgb="FF000000"/>
      <name val="Calibri"/>
      <family val="2"/>
      <scheme val="minor"/>
    </font>
    <font>
      <b/>
      <sz val="10"/>
      <color rgb="FF000000"/>
      <name val="Calibri"/>
      <family val="2"/>
      <scheme val="minor"/>
    </font>
    <font>
      <sz val="10"/>
      <name val="Times New Roman"/>
      <family val="1"/>
    </font>
    <font>
      <sz val="10"/>
      <color rgb="FFFF0000"/>
      <name val="Calibri"/>
      <family val="2"/>
      <scheme val="minor"/>
    </font>
    <font>
      <u/>
      <sz val="11"/>
      <color theme="10"/>
      <name val="Calibri"/>
      <family val="2"/>
      <scheme val="minor"/>
    </font>
    <font>
      <sz val="9"/>
      <color indexed="81"/>
      <name val="Tahoma"/>
      <family val="2"/>
    </font>
    <font>
      <b/>
      <sz val="9"/>
      <color indexed="81"/>
      <name val="Tahoma"/>
      <family val="2"/>
    </font>
    <font>
      <b/>
      <sz val="10"/>
      <color theme="7" tint="-0.499984740745262"/>
      <name val="Century Gothic"/>
      <family val="2"/>
    </font>
    <font>
      <sz val="11"/>
      <color indexed="8"/>
      <name val="Calibri"/>
      <family val="2"/>
    </font>
    <font>
      <b/>
      <sz val="12"/>
      <name val="Times New Roman"/>
      <family val="1"/>
    </font>
    <font>
      <b/>
      <sz val="12"/>
      <color rgb="FFFF0000"/>
      <name val="Calibri"/>
      <family val="2"/>
      <scheme val="minor"/>
    </font>
    <font>
      <sz val="12"/>
      <color rgb="FFFF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6">
    <xf numFmtId="0" fontId="0" fillId="0" borderId="0"/>
    <xf numFmtId="165" fontId="1"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0" fontId="7" fillId="0" borderId="0" applyFont="0" applyFill="0" applyBorder="0" applyAlignment="0" applyProtection="0"/>
    <xf numFmtId="167" fontId="2"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43" fontId="2" fillId="0" borderId="0" applyFont="0" applyFill="0" applyBorder="0" applyAlignment="0" applyProtection="0"/>
    <xf numFmtId="0" fontId="2" fillId="0" borderId="0"/>
    <xf numFmtId="0" fontId="33" fillId="0" borderId="0" applyNumberForma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422">
    <xf numFmtId="0" fontId="0" fillId="0" borderId="0" xfId="0"/>
    <xf numFmtId="0" fontId="3" fillId="0" borderId="0" xfId="0" applyFont="1"/>
    <xf numFmtId="0" fontId="5" fillId="0" borderId="0" xfId="0" applyFont="1" applyAlignment="1">
      <alignment horizontal="left" vertical="center"/>
    </xf>
    <xf numFmtId="4" fontId="6" fillId="0" borderId="0" xfId="5" applyNumberFormat="1" applyFont="1" applyFill="1" applyBorder="1" applyAlignment="1">
      <alignment horizontal="center"/>
    </xf>
    <xf numFmtId="4" fontId="3" fillId="0" borderId="0" xfId="0" applyNumberFormat="1" applyFont="1"/>
    <xf numFmtId="0" fontId="9" fillId="0" borderId="0" xfId="0" applyFont="1" applyAlignment="1">
      <alignment vertical="center"/>
    </xf>
    <xf numFmtId="4" fontId="10" fillId="6" borderId="5" xfId="0" applyNumberFormat="1" applyFont="1" applyFill="1" applyBorder="1" applyAlignment="1">
      <alignment horizontal="left" vertical="center"/>
    </xf>
    <xf numFmtId="4" fontId="9" fillId="6" borderId="4" xfId="0" applyNumberFormat="1" applyFont="1" applyFill="1" applyBorder="1" applyAlignment="1">
      <alignment horizontal="center" vertical="center"/>
    </xf>
    <xf numFmtId="0" fontId="9" fillId="0" borderId="0" xfId="0" applyFont="1" applyAlignment="1">
      <alignment horizontal="left" vertical="center"/>
    </xf>
    <xf numFmtId="4" fontId="10" fillId="0" borderId="0" xfId="5" applyNumberFormat="1" applyFont="1" applyFill="1" applyBorder="1" applyAlignment="1">
      <alignment horizontal="center" vertical="center"/>
    </xf>
    <xf numFmtId="0" fontId="10" fillId="5" borderId="1" xfId="0" applyFont="1" applyFill="1" applyBorder="1" applyAlignment="1">
      <alignment horizontal="left" vertical="center"/>
    </xf>
    <xf numFmtId="4" fontId="10" fillId="5" borderId="1" xfId="5" applyNumberFormat="1" applyFont="1" applyFill="1" applyBorder="1" applyAlignment="1">
      <alignment horizontal="center" vertical="center"/>
    </xf>
    <xf numFmtId="0" fontId="10" fillId="0" borderId="1" xfId="0" applyFont="1" applyBorder="1" applyAlignment="1">
      <alignment horizontal="left" vertical="center"/>
    </xf>
    <xf numFmtId="4" fontId="10" fillId="0" borderId="1" xfId="0" applyNumberFormat="1" applyFont="1" applyBorder="1" applyAlignment="1">
      <alignment horizontal="center" vertical="center"/>
    </xf>
    <xf numFmtId="4" fontId="10" fillId="0" borderId="1" xfId="5" applyNumberFormat="1" applyFont="1" applyFill="1" applyBorder="1" applyAlignment="1">
      <alignment horizontal="center" vertical="center"/>
    </xf>
    <xf numFmtId="0" fontId="9" fillId="0" borderId="1" xfId="0" applyFont="1" applyBorder="1" applyAlignment="1">
      <alignment horizontal="left" vertical="center"/>
    </xf>
    <xf numFmtId="4" fontId="9" fillId="0" borderId="1" xfId="0" applyNumberFormat="1" applyFont="1" applyBorder="1" applyAlignment="1">
      <alignment horizontal="center" vertical="center"/>
    </xf>
    <xf numFmtId="0" fontId="9" fillId="0" borderId="1" xfId="6" applyFont="1" applyBorder="1" applyAlignment="1">
      <alignment horizontal="left" vertical="center"/>
    </xf>
    <xf numFmtId="4" fontId="9" fillId="0" borderId="0" xfId="0" applyNumberFormat="1" applyFont="1" applyAlignment="1">
      <alignment vertical="center"/>
    </xf>
    <xf numFmtId="4" fontId="10" fillId="0" borderId="1" xfId="0" applyNumberFormat="1" applyFont="1" applyBorder="1" applyAlignment="1">
      <alignment horizontal="left" vertical="center"/>
    </xf>
    <xf numFmtId="4" fontId="10" fillId="0" borderId="1" xfId="8" applyNumberFormat="1" applyFont="1" applyFill="1" applyBorder="1" applyAlignment="1">
      <alignment horizontal="center" vertical="center"/>
    </xf>
    <xf numFmtId="4" fontId="9" fillId="0" borderId="1" xfId="0" applyNumberFormat="1" applyFont="1" applyBorder="1" applyAlignment="1">
      <alignment horizontal="left" vertical="center"/>
    </xf>
    <xf numFmtId="4" fontId="9" fillId="0" borderId="1" xfId="3" applyNumberFormat="1" applyFont="1" applyFill="1" applyBorder="1" applyAlignment="1">
      <alignment horizontal="center" vertical="center"/>
    </xf>
    <xf numFmtId="4" fontId="9" fillId="0" borderId="1" xfId="0" applyNumberFormat="1" applyFont="1" applyBorder="1" applyAlignment="1">
      <alignment horizontal="left" vertical="center" wrapText="1"/>
    </xf>
    <xf numFmtId="0" fontId="9" fillId="0" borderId="0" xfId="0" applyFont="1" applyAlignment="1">
      <alignment horizontal="center" vertical="center"/>
    </xf>
    <xf numFmtId="0" fontId="10" fillId="0" borderId="1" xfId="0" applyFont="1" applyBorder="1" applyAlignment="1">
      <alignment horizontal="left" vertical="center" wrapText="1"/>
    </xf>
    <xf numFmtId="0" fontId="9" fillId="3" borderId="1" xfId="6" applyFont="1" applyFill="1" applyBorder="1" applyAlignment="1">
      <alignment horizontal="left" vertical="center"/>
    </xf>
    <xf numFmtId="0" fontId="9" fillId="3" borderId="1" xfId="0" applyFont="1" applyFill="1" applyBorder="1" applyAlignment="1">
      <alignment horizontal="left" vertical="center"/>
    </xf>
    <xf numFmtId="0" fontId="9" fillId="0" borderId="2" xfId="0" applyFont="1" applyBorder="1" applyAlignment="1">
      <alignment horizontal="left" vertical="center"/>
    </xf>
    <xf numFmtId="4" fontId="9" fillId="0" borderId="2" xfId="3" applyNumberFormat="1" applyFont="1" applyFill="1" applyBorder="1" applyAlignment="1">
      <alignment horizontal="center" vertical="center"/>
    </xf>
    <xf numFmtId="4" fontId="9" fillId="0" borderId="0" xfId="0" applyNumberFormat="1" applyFont="1" applyAlignment="1">
      <alignment horizontal="left" vertical="center"/>
    </xf>
    <xf numFmtId="4" fontId="9" fillId="0" borderId="0" xfId="0" applyNumberFormat="1" applyFont="1" applyAlignment="1">
      <alignment horizontal="center" vertical="center"/>
    </xf>
    <xf numFmtId="0" fontId="10" fillId="4" borderId="5" xfId="0" applyFont="1" applyFill="1" applyBorder="1" applyAlignment="1">
      <alignment horizontal="left" vertical="center"/>
    </xf>
    <xf numFmtId="0" fontId="10" fillId="5" borderId="1" xfId="0" applyFont="1" applyFill="1" applyBorder="1" applyAlignment="1">
      <alignment horizontal="left"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4" fontId="9" fillId="0" borderId="0" xfId="0" applyNumberFormat="1" applyFont="1" applyAlignment="1">
      <alignment horizontal="center" vertical="center" wrapText="1"/>
    </xf>
    <xf numFmtId="4" fontId="9" fillId="0" borderId="1" xfId="5" applyNumberFormat="1" applyFont="1" applyFill="1" applyBorder="1" applyAlignment="1">
      <alignment horizontal="center" vertical="center"/>
    </xf>
    <xf numFmtId="0" fontId="9" fillId="0" borderId="1" xfId="10" applyFont="1" applyBorder="1" applyAlignment="1">
      <alignment horizontal="left" vertical="center"/>
    </xf>
    <xf numFmtId="168" fontId="9" fillId="0" borderId="1" xfId="0" applyNumberFormat="1" applyFont="1" applyBorder="1" applyAlignment="1">
      <alignment horizontal="center" vertical="center"/>
    </xf>
    <xf numFmtId="4" fontId="10" fillId="5"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4" fontId="10" fillId="3" borderId="1" xfId="0" applyNumberFormat="1" applyFont="1" applyFill="1" applyBorder="1" applyAlignment="1">
      <alignment horizontal="center" vertical="center" wrapText="1"/>
    </xf>
    <xf numFmtId="0" fontId="12" fillId="2" borderId="5" xfId="0" applyFont="1" applyFill="1" applyBorder="1" applyAlignment="1">
      <alignment vertical="center"/>
    </xf>
    <xf numFmtId="0" fontId="10" fillId="0" borderId="0" xfId="0" applyFont="1" applyAlignment="1">
      <alignment vertical="center"/>
    </xf>
    <xf numFmtId="4" fontId="4" fillId="0" borderId="0" xfId="5" applyNumberFormat="1" applyFont="1" applyFill="1" applyBorder="1" applyAlignment="1">
      <alignment horizontal="center"/>
    </xf>
    <xf numFmtId="168" fontId="12" fillId="2" borderId="5"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68" fontId="9" fillId="6" borderId="5" xfId="0" applyNumberFormat="1" applyFont="1" applyFill="1" applyBorder="1" applyAlignment="1">
      <alignment horizontal="center" vertical="center"/>
    </xf>
    <xf numFmtId="168" fontId="9" fillId="0" borderId="0" xfId="0" applyNumberFormat="1" applyFont="1" applyAlignment="1">
      <alignment horizontal="center" vertical="center"/>
    </xf>
    <xf numFmtId="168" fontId="10" fillId="5" borderId="1" xfId="0" applyNumberFormat="1" applyFont="1" applyFill="1" applyBorder="1" applyAlignment="1">
      <alignment horizontal="center" vertical="center"/>
    </xf>
    <xf numFmtId="168" fontId="10" fillId="0" borderId="1" xfId="0" applyNumberFormat="1" applyFont="1" applyBorder="1" applyAlignment="1">
      <alignment horizontal="center" vertical="center"/>
    </xf>
    <xf numFmtId="168" fontId="9" fillId="0" borderId="1" xfId="6" applyNumberFormat="1" applyFont="1" applyBorder="1" applyAlignment="1">
      <alignment horizontal="center" vertical="center"/>
    </xf>
    <xf numFmtId="168" fontId="9" fillId="3" borderId="1" xfId="6" applyNumberFormat="1" applyFont="1" applyFill="1" applyBorder="1" applyAlignment="1">
      <alignment horizontal="center" vertical="center"/>
    </xf>
    <xf numFmtId="168" fontId="9" fillId="3" borderId="1" xfId="0" applyNumberFormat="1" applyFont="1" applyFill="1" applyBorder="1" applyAlignment="1">
      <alignment horizontal="center" vertical="center"/>
    </xf>
    <xf numFmtId="168" fontId="9" fillId="0" borderId="2" xfId="0" applyNumberFormat="1" applyFont="1" applyBorder="1" applyAlignment="1">
      <alignment horizontal="center" vertical="center"/>
    </xf>
    <xf numFmtId="168" fontId="9" fillId="0" borderId="3" xfId="0" applyNumberFormat="1" applyFont="1" applyBorder="1" applyAlignment="1">
      <alignment horizontal="center" vertical="center"/>
    </xf>
    <xf numFmtId="168" fontId="9" fillId="0" borderId="1" xfId="10" applyNumberFormat="1" applyFont="1" applyBorder="1" applyAlignment="1">
      <alignment horizontal="center" vertical="center"/>
    </xf>
    <xf numFmtId="168" fontId="5" fillId="0" borderId="0" xfId="0" applyNumberFormat="1" applyFont="1" applyAlignment="1">
      <alignment horizontal="center" vertical="center"/>
    </xf>
    <xf numFmtId="168" fontId="5" fillId="0" borderId="0" xfId="0" applyNumberFormat="1" applyFont="1" applyAlignment="1">
      <alignment horizontal="center"/>
    </xf>
    <xf numFmtId="168" fontId="3" fillId="0" borderId="0" xfId="0" applyNumberFormat="1" applyFont="1" applyAlignment="1">
      <alignment horizontal="center"/>
    </xf>
    <xf numFmtId="168" fontId="10" fillId="3" borderId="1" xfId="0" applyNumberFormat="1" applyFont="1" applyFill="1" applyBorder="1" applyAlignment="1">
      <alignment horizontal="center" vertical="center"/>
    </xf>
    <xf numFmtId="168" fontId="3" fillId="0" borderId="0" xfId="0" applyNumberFormat="1" applyFont="1"/>
    <xf numFmtId="168" fontId="9" fillId="0" borderId="1" xfId="0" applyNumberFormat="1" applyFont="1" applyBorder="1" applyAlignment="1">
      <alignment horizontal="center" vertical="center" wrapText="1"/>
    </xf>
    <xf numFmtId="4" fontId="12" fillId="2"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9" fillId="0" borderId="1" xfId="7" applyNumberFormat="1" applyFont="1" applyFill="1" applyBorder="1" applyAlignment="1">
      <alignment horizontal="center" vertical="center"/>
    </xf>
    <xf numFmtId="4" fontId="9" fillId="3" borderId="1" xfId="7" applyNumberFormat="1" applyFont="1" applyFill="1" applyBorder="1" applyAlignment="1">
      <alignment horizontal="center" vertical="center"/>
    </xf>
    <xf numFmtId="4" fontId="9" fillId="0" borderId="1" xfId="1" applyNumberFormat="1" applyFont="1" applyFill="1" applyBorder="1" applyAlignment="1">
      <alignment horizontal="center" vertical="center"/>
    </xf>
    <xf numFmtId="4" fontId="10" fillId="0" borderId="1" xfId="0" applyNumberFormat="1" applyFont="1" applyBorder="1" applyAlignment="1">
      <alignment horizontal="center" vertical="center" wrapText="1"/>
    </xf>
    <xf numFmtId="4" fontId="6" fillId="0" borderId="0" xfId="0" applyNumberFormat="1" applyFont="1"/>
    <xf numFmtId="0" fontId="9" fillId="0" borderId="1" xfId="0" applyFont="1" applyBorder="1" applyAlignment="1">
      <alignment horizontal="center" vertical="center"/>
    </xf>
    <xf numFmtId="168" fontId="10" fillId="0" borderId="0" xfId="0" applyNumberFormat="1" applyFont="1" applyAlignment="1">
      <alignment horizontal="center" vertical="center"/>
    </xf>
    <xf numFmtId="4" fontId="10" fillId="0" borderId="0" xfId="0" applyNumberFormat="1" applyFont="1" applyAlignment="1">
      <alignment horizontal="center" vertic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5" borderId="1"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right" vertical="center"/>
    </xf>
    <xf numFmtId="0" fontId="15" fillId="0" borderId="0" xfId="0" applyFont="1" applyAlignment="1">
      <alignment vertical="center" wrapText="1"/>
    </xf>
    <xf numFmtId="0" fontId="16" fillId="0" borderId="6" xfId="0" applyFont="1" applyBorder="1" applyAlignment="1">
      <alignment horizontal="left" vertical="center" wrapText="1"/>
    </xf>
    <xf numFmtId="0" fontId="17" fillId="0" borderId="0" xfId="0" applyFont="1" applyAlignment="1">
      <alignment horizontal="right" vertical="center"/>
    </xf>
    <xf numFmtId="0" fontId="17" fillId="0" borderId="7" xfId="0" applyFont="1" applyBorder="1" applyAlignment="1">
      <alignment horizontal="right" vertical="center"/>
    </xf>
    <xf numFmtId="0" fontId="18" fillId="0" borderId="0" xfId="0" applyFont="1" applyAlignment="1">
      <alignment vertical="center" wrapText="1"/>
    </xf>
    <xf numFmtId="0" fontId="17"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7" xfId="0" applyFont="1" applyBorder="1" applyAlignment="1">
      <alignment horizontal="right" vertical="center" indent="2"/>
    </xf>
    <xf numFmtId="0" fontId="16" fillId="0" borderId="7" xfId="0" applyFont="1" applyBorder="1" applyAlignment="1">
      <alignment horizontal="left" vertical="top"/>
    </xf>
    <xf numFmtId="0" fontId="16" fillId="0" borderId="7" xfId="0" applyFont="1" applyBorder="1" applyAlignment="1">
      <alignment horizontal="center" vertical="center"/>
    </xf>
    <xf numFmtId="0" fontId="16" fillId="0" borderId="7" xfId="0" applyFont="1" applyBorder="1" applyAlignment="1">
      <alignment horizontal="left" vertical="center" wrapText="1"/>
    </xf>
    <xf numFmtId="3" fontId="16" fillId="0" borderId="7" xfId="0" applyNumberFormat="1" applyFont="1" applyBorder="1" applyAlignment="1">
      <alignment horizontal="right" vertical="center"/>
    </xf>
    <xf numFmtId="0" fontId="16" fillId="0" borderId="7" xfId="0" applyFont="1" applyBorder="1" applyAlignment="1">
      <alignment horizontal="right" vertical="center"/>
    </xf>
    <xf numFmtId="0" fontId="17" fillId="0" borderId="8" xfId="0" applyFont="1" applyBorder="1" applyAlignment="1">
      <alignment horizontal="right" vertical="center"/>
    </xf>
    <xf numFmtId="0" fontId="17" fillId="0" borderId="8" xfId="0" applyFont="1" applyBorder="1" applyAlignment="1">
      <alignment horizontal="left" vertical="center"/>
    </xf>
    <xf numFmtId="0" fontId="17" fillId="0" borderId="7" xfId="0" applyFont="1" applyBorder="1" applyAlignment="1">
      <alignment horizontal="center" vertical="center"/>
    </xf>
    <xf numFmtId="8" fontId="16" fillId="0" borderId="0" xfId="0" applyNumberFormat="1" applyFont="1" applyAlignment="1">
      <alignment horizontal="right" vertical="center"/>
    </xf>
    <xf numFmtId="4" fontId="16" fillId="0" borderId="7" xfId="0" applyNumberFormat="1" applyFont="1" applyBorder="1" applyAlignment="1">
      <alignment horizontal="right" vertical="center" indent="2"/>
    </xf>
    <xf numFmtId="4" fontId="17" fillId="0" borderId="0" xfId="0" applyNumberFormat="1" applyFont="1" applyAlignment="1">
      <alignment horizontal="right" vertical="center"/>
    </xf>
    <xf numFmtId="4" fontId="16" fillId="0" borderId="7" xfId="0" applyNumberFormat="1" applyFont="1" applyBorder="1" applyAlignment="1">
      <alignment horizontal="right" vertical="center"/>
    </xf>
    <xf numFmtId="4" fontId="16" fillId="0" borderId="0" xfId="0" applyNumberFormat="1" applyFont="1" applyAlignment="1">
      <alignment horizontal="right" vertical="center"/>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16" fillId="0" borderId="0" xfId="0" applyFont="1" applyAlignment="1">
      <alignment horizontal="right" vertical="center" indent="2"/>
    </xf>
    <xf numFmtId="4" fontId="16" fillId="0" borderId="0" xfId="0" applyNumberFormat="1" applyFont="1" applyAlignment="1">
      <alignment horizontal="right" vertical="center" indent="2"/>
    </xf>
    <xf numFmtId="169" fontId="16" fillId="0" borderId="0" xfId="0" applyNumberFormat="1" applyFont="1" applyAlignment="1">
      <alignment horizontal="right" vertical="center"/>
    </xf>
    <xf numFmtId="4" fontId="8" fillId="0" borderId="1" xfId="0" applyNumberFormat="1" applyFont="1" applyBorder="1" applyAlignment="1">
      <alignment horizontal="left" vertical="center" wrapText="1"/>
    </xf>
    <xf numFmtId="165" fontId="20" fillId="0" borderId="1" xfId="1" applyFont="1" applyFill="1" applyBorder="1" applyAlignment="1">
      <alignment horizontal="center" vertical="center" wrapText="1"/>
    </xf>
    <xf numFmtId="0" fontId="0" fillId="0" borderId="1" xfId="0" applyBorder="1" applyAlignment="1">
      <alignment horizontal="center" vertical="center" wrapText="1"/>
    </xf>
    <xf numFmtId="171" fontId="0" fillId="0" borderId="1" xfId="14" applyNumberFormat="1" applyFont="1" applyFill="1" applyBorder="1" applyAlignment="1">
      <alignment horizontal="center" vertical="center" wrapText="1"/>
    </xf>
    <xf numFmtId="165" fontId="0" fillId="0" borderId="1" xfId="1" applyFont="1" applyBorder="1" applyAlignment="1">
      <alignment horizontal="center" vertical="center" wrapText="1"/>
    </xf>
    <xf numFmtId="165" fontId="0" fillId="0" borderId="1" xfId="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4" fontId="8"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14" fillId="0" borderId="1" xfId="0" applyFont="1" applyBorder="1" applyAlignment="1">
      <alignment horizontal="left" vertical="center" wrapText="1"/>
    </xf>
    <xf numFmtId="0" fontId="8" fillId="0" borderId="1" xfId="0" applyFont="1" applyBorder="1" applyAlignment="1">
      <alignment horizontal="center" vertical="center" wrapText="1"/>
    </xf>
    <xf numFmtId="2" fontId="8" fillId="0" borderId="0" xfId="0" applyNumberFormat="1" applyFont="1" applyAlignment="1">
      <alignment horizontal="center" vertical="center" wrapText="1"/>
    </xf>
    <xf numFmtId="2" fontId="14" fillId="5"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13" fillId="0" borderId="0" xfId="4" applyFont="1" applyAlignment="1">
      <alignment horizontal="center" vertical="center" wrapText="1"/>
    </xf>
    <xf numFmtId="2"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66" fontId="14" fillId="0" borderId="1" xfId="3" applyFont="1" applyFill="1" applyBorder="1" applyAlignment="1">
      <alignment horizontal="center" vertical="center" wrapText="1"/>
    </xf>
    <xf numFmtId="0" fontId="14" fillId="0" borderId="0" xfId="0" applyFont="1" applyAlignment="1">
      <alignment vertical="center" wrapText="1"/>
    </xf>
    <xf numFmtId="2" fontId="14" fillId="0" borderId="0" xfId="0" applyNumberFormat="1" applyFont="1" applyAlignment="1">
      <alignment vertical="center" wrapText="1"/>
    </xf>
    <xf numFmtId="166" fontId="8" fillId="0" borderId="1" xfId="3" applyFont="1" applyFill="1" applyBorder="1" applyAlignment="1">
      <alignment horizontal="center" vertical="center" wrapText="1"/>
    </xf>
    <xf numFmtId="43" fontId="8" fillId="0" borderId="1" xfId="0" applyNumberFormat="1" applyFont="1" applyBorder="1" applyAlignment="1">
      <alignment horizontal="left" vertical="center" wrapText="1"/>
    </xf>
    <xf numFmtId="0" fontId="8" fillId="0" borderId="1" xfId="0" applyFont="1" applyBorder="1" applyAlignment="1">
      <alignment vertical="center" wrapText="1"/>
    </xf>
    <xf numFmtId="2" fontId="8" fillId="0" borderId="0" xfId="0" applyNumberFormat="1" applyFont="1" applyAlignment="1">
      <alignment vertical="center" wrapText="1"/>
    </xf>
    <xf numFmtId="43" fontId="14" fillId="0" borderId="1" xfId="0" applyNumberFormat="1" applyFont="1" applyBorder="1" applyAlignment="1">
      <alignment vertical="center" wrapText="1"/>
    </xf>
    <xf numFmtId="43" fontId="14" fillId="0" borderId="1" xfId="0" applyNumberFormat="1" applyFont="1" applyBorder="1" applyAlignment="1">
      <alignment horizontal="left" vertical="center" wrapText="1"/>
    </xf>
    <xf numFmtId="0" fontId="0" fillId="0" borderId="1" xfId="0" applyBorder="1" applyAlignment="1">
      <alignment vertical="center" wrapText="1"/>
    </xf>
    <xf numFmtId="2" fontId="8" fillId="2" borderId="1" xfId="0" applyNumberFormat="1" applyFont="1" applyFill="1" applyBorder="1" applyAlignment="1">
      <alignment horizontal="center" vertical="center" wrapText="1"/>
    </xf>
    <xf numFmtId="165" fontId="8" fillId="0" borderId="1" xfId="1" applyFont="1" applyFill="1" applyBorder="1" applyAlignment="1">
      <alignment horizontal="center" vertical="center" wrapText="1"/>
    </xf>
    <xf numFmtId="165" fontId="14" fillId="0" borderId="1" xfId="1" applyFont="1" applyFill="1" applyBorder="1" applyAlignment="1">
      <alignment horizontal="left" vertical="center" wrapText="1"/>
    </xf>
    <xf numFmtId="170" fontId="14" fillId="0" borderId="1" xfId="0" applyNumberFormat="1" applyFont="1" applyBorder="1" applyAlignment="1">
      <alignment horizontal="righ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4" fontId="0" fillId="0" borderId="1" xfId="0" applyNumberFormat="1" applyBorder="1" applyAlignment="1">
      <alignment horizontal="center" vertical="center" wrapText="1"/>
    </xf>
    <xf numFmtId="0" fontId="20" fillId="0" borderId="1" xfId="0" applyFont="1" applyBorder="1" applyAlignment="1">
      <alignment vertical="center" wrapText="1"/>
    </xf>
    <xf numFmtId="4" fontId="0" fillId="0" borderId="1" xfId="0" applyNumberFormat="1" applyBorder="1" applyAlignment="1">
      <alignment vertical="center" wrapText="1"/>
    </xf>
    <xf numFmtId="10" fontId="8" fillId="0" borderId="1" xfId="1" applyNumberFormat="1" applyFont="1" applyFill="1" applyBorder="1" applyAlignment="1">
      <alignment horizontal="center" vertical="center" wrapText="1"/>
    </xf>
    <xf numFmtId="165" fontId="8" fillId="0" borderId="1" xfId="1" applyFont="1" applyFill="1" applyBorder="1" applyAlignment="1">
      <alignment horizontal="left" vertical="center" wrapText="1"/>
    </xf>
    <xf numFmtId="165" fontId="14" fillId="0" borderId="1" xfId="1" applyFont="1" applyFill="1" applyBorder="1" applyAlignment="1">
      <alignment horizontal="center" vertical="center" wrapText="1"/>
    </xf>
    <xf numFmtId="2" fontId="14" fillId="0" borderId="1" xfId="0" applyNumberFormat="1" applyFont="1" applyBorder="1" applyAlignment="1">
      <alignment vertical="center" wrapText="1"/>
    </xf>
    <xf numFmtId="9" fontId="14" fillId="0" borderId="1" xfId="0" applyNumberFormat="1" applyFont="1" applyBorder="1" applyAlignment="1">
      <alignment horizontal="center" vertical="center" wrapText="1"/>
    </xf>
    <xf numFmtId="2" fontId="14" fillId="2" borderId="1" xfId="0" applyNumberFormat="1" applyFont="1" applyFill="1" applyBorder="1" applyAlignment="1">
      <alignment vertical="center" wrapText="1"/>
    </xf>
    <xf numFmtId="2" fontId="14" fillId="0" borderId="0" xfId="0" applyNumberFormat="1" applyFont="1" applyAlignment="1">
      <alignment horizontal="center" vertical="center" wrapText="1"/>
    </xf>
    <xf numFmtId="166" fontId="8" fillId="0" borderId="0" xfId="3" applyFont="1" applyFill="1" applyAlignment="1">
      <alignment horizontal="right" vertical="center" wrapText="1"/>
    </xf>
    <xf numFmtId="0" fontId="21" fillId="0" borderId="0" xfId="0" applyFont="1" applyAlignment="1">
      <alignment horizontal="right" vertical="center" wrapText="1"/>
    </xf>
    <xf numFmtId="14" fontId="21" fillId="0" borderId="0" xfId="0" applyNumberFormat="1" applyFont="1" applyAlignment="1">
      <alignment horizontal="right" vertical="center" wrapText="1"/>
    </xf>
    <xf numFmtId="2" fontId="13" fillId="0" borderId="0" xfId="4" applyNumberFormat="1" applyFont="1" applyAlignment="1">
      <alignment horizontal="center" vertical="center" wrapText="1"/>
    </xf>
    <xf numFmtId="0" fontId="13" fillId="0" borderId="0" xfId="4" applyFont="1" applyAlignment="1">
      <alignment horizontal="right" vertical="center" wrapText="1"/>
    </xf>
    <xf numFmtId="0" fontId="22" fillId="0" borderId="0" xfId="0" applyFont="1" applyAlignment="1">
      <alignment vertical="center" wrapText="1"/>
    </xf>
    <xf numFmtId="2" fontId="22" fillId="0" borderId="0" xfId="0" applyNumberFormat="1" applyFont="1" applyAlignment="1">
      <alignment vertical="center" wrapText="1"/>
    </xf>
    <xf numFmtId="0" fontId="8" fillId="0" borderId="0" xfId="0" applyFont="1" applyAlignment="1">
      <alignment horizontal="right" vertical="center" wrapText="1"/>
    </xf>
    <xf numFmtId="165" fontId="23" fillId="0" borderId="0" xfId="1" applyFont="1" applyFill="1" applyAlignment="1">
      <alignment horizontal="left" vertical="center" wrapText="1"/>
    </xf>
    <xf numFmtId="165" fontId="8" fillId="0" borderId="0" xfId="1" applyFont="1" applyFill="1" applyAlignment="1">
      <alignment horizontal="center" vertical="center" wrapText="1"/>
    </xf>
    <xf numFmtId="165" fontId="8" fillId="0" borderId="0" xfId="1" applyFont="1" applyFill="1" applyAlignment="1">
      <alignment vertical="center" wrapText="1"/>
    </xf>
    <xf numFmtId="43" fontId="14" fillId="5" borderId="1" xfId="0" applyNumberFormat="1" applyFont="1" applyFill="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4" fontId="14" fillId="5" borderId="2" xfId="0" applyNumberFormat="1" applyFont="1" applyFill="1" applyBorder="1" applyAlignment="1">
      <alignment horizontal="center" vertical="center" wrapText="1"/>
    </xf>
    <xf numFmtId="4" fontId="14" fillId="0" borderId="1" xfId="0" applyNumberFormat="1" applyFont="1" applyBorder="1" applyAlignment="1">
      <alignment vertical="center" wrapText="1"/>
    </xf>
    <xf numFmtId="2" fontId="26" fillId="0" borderId="0" xfId="0" applyNumberFormat="1" applyFont="1" applyAlignment="1">
      <alignment horizontal="center" wrapText="1"/>
    </xf>
    <xf numFmtId="0" fontId="0" fillId="0" borderId="0" xfId="0" applyAlignment="1">
      <alignment wrapText="1"/>
    </xf>
    <xf numFmtId="0" fontId="5" fillId="0" borderId="0" xfId="0" applyFont="1" applyAlignment="1">
      <alignment horizontal="center" wrapText="1"/>
    </xf>
    <xf numFmtId="2" fontId="5" fillId="0" borderId="0" xfId="0" applyNumberFormat="1" applyFont="1" applyAlignment="1">
      <alignment horizontal="center" wrapText="1"/>
    </xf>
    <xf numFmtId="166" fontId="5" fillId="0" borderId="0" xfId="3" applyFont="1" applyFill="1" applyAlignment="1">
      <alignment horizontal="right" wrapText="1"/>
    </xf>
    <xf numFmtId="0" fontId="5" fillId="0" borderId="0" xfId="0" applyFont="1" applyAlignment="1">
      <alignment wrapText="1"/>
    </xf>
    <xf numFmtId="2" fontId="27" fillId="0" borderId="0" xfId="4" applyNumberFormat="1" applyFont="1" applyAlignment="1">
      <alignment horizontal="center" wrapText="1"/>
    </xf>
    <xf numFmtId="0" fontId="27" fillId="0" borderId="0" xfId="4" applyFont="1" applyAlignment="1">
      <alignment horizontal="center" wrapText="1"/>
    </xf>
    <xf numFmtId="0" fontId="28" fillId="0" borderId="0" xfId="0" applyFont="1" applyAlignment="1">
      <alignment wrapText="1"/>
    </xf>
    <xf numFmtId="0" fontId="27" fillId="0" borderId="0" xfId="4" applyFont="1" applyAlignment="1">
      <alignment horizontal="right" wrapText="1"/>
    </xf>
    <xf numFmtId="14" fontId="5" fillId="0" borderId="0" xfId="0" applyNumberFormat="1" applyFont="1" applyAlignment="1">
      <alignment wrapText="1"/>
    </xf>
    <xf numFmtId="2" fontId="26" fillId="2" borderId="1" xfId="0" applyNumberFormat="1" applyFont="1" applyFill="1" applyBorder="1" applyAlignment="1">
      <alignment horizontal="center" wrapText="1"/>
    </xf>
    <xf numFmtId="0" fontId="26" fillId="2" borderId="1" xfId="0" applyFont="1" applyFill="1" applyBorder="1" applyAlignment="1">
      <alignment horizontal="center" wrapText="1"/>
    </xf>
    <xf numFmtId="166" fontId="26" fillId="2" borderId="1" xfId="3" applyFont="1" applyFill="1" applyBorder="1" applyAlignment="1">
      <alignment horizontal="center" wrapText="1"/>
    </xf>
    <xf numFmtId="0" fontId="26" fillId="2" borderId="1" xfId="0" applyFont="1" applyFill="1" applyBorder="1" applyAlignment="1">
      <alignment horizontal="left" wrapText="1"/>
    </xf>
    <xf numFmtId="2" fontId="26" fillId="0" borderId="1" xfId="0" applyNumberFormat="1" applyFont="1" applyBorder="1" applyAlignment="1">
      <alignment horizontal="center" wrapText="1"/>
    </xf>
    <xf numFmtId="0" fontId="26" fillId="0" borderId="3" xfId="0" applyFont="1" applyBorder="1" applyAlignment="1">
      <alignment wrapText="1"/>
    </xf>
    <xf numFmtId="0" fontId="26" fillId="0" borderId="1" xfId="0" applyFont="1" applyBorder="1" applyAlignment="1">
      <alignment wrapText="1"/>
    </xf>
    <xf numFmtId="0" fontId="26" fillId="0" borderId="1" xfId="0" applyFont="1" applyBorder="1" applyAlignment="1">
      <alignment horizontal="center" wrapText="1"/>
    </xf>
    <xf numFmtId="166" fontId="26" fillId="0" borderId="1" xfId="3" applyFont="1" applyFill="1" applyBorder="1" applyAlignment="1">
      <alignment horizontal="center" wrapText="1"/>
    </xf>
    <xf numFmtId="0" fontId="26" fillId="0" borderId="1" xfId="0" applyFont="1" applyBorder="1" applyAlignment="1">
      <alignment horizontal="left" wrapText="1"/>
    </xf>
    <xf numFmtId="0" fontId="26" fillId="0" borderId="0" xfId="0" applyFont="1" applyAlignment="1">
      <alignment wrapText="1"/>
    </xf>
    <xf numFmtId="2" fontId="5" fillId="0" borderId="1" xfId="0" applyNumberFormat="1" applyFont="1" applyBorder="1" applyAlignment="1">
      <alignment horizontal="center" wrapText="1"/>
    </xf>
    <xf numFmtId="0" fontId="5" fillId="0" borderId="1" xfId="0" applyFont="1" applyBorder="1" applyAlignment="1">
      <alignment wrapText="1"/>
    </xf>
    <xf numFmtId="2" fontId="3" fillId="0" borderId="1" xfId="0" applyNumberFormat="1" applyFont="1" applyBorder="1" applyAlignment="1">
      <alignment horizontal="center" wrapText="1"/>
    </xf>
    <xf numFmtId="0" fontId="5" fillId="0" borderId="1" xfId="0" applyFont="1" applyBorder="1" applyAlignment="1">
      <alignment horizontal="center" wrapText="1"/>
    </xf>
    <xf numFmtId="166" fontId="5" fillId="0" borderId="1" xfId="3" applyFont="1" applyFill="1" applyBorder="1" applyAlignment="1">
      <alignment horizontal="center" wrapText="1"/>
    </xf>
    <xf numFmtId="43" fontId="5" fillId="0" borderId="1" xfId="0" applyNumberFormat="1" applyFont="1" applyBorder="1" applyAlignment="1">
      <alignment horizontal="left" wrapText="1"/>
    </xf>
    <xf numFmtId="43" fontId="26" fillId="0" borderId="1" xfId="0" applyNumberFormat="1" applyFont="1" applyBorder="1" applyAlignment="1">
      <alignment wrapText="1"/>
    </xf>
    <xf numFmtId="43" fontId="5" fillId="0" borderId="1" xfId="0" applyNumberFormat="1" applyFont="1" applyBorder="1" applyAlignment="1">
      <alignment wrapText="1"/>
    </xf>
    <xf numFmtId="43" fontId="26" fillId="0" borderId="1" xfId="0" applyNumberFormat="1" applyFont="1" applyBorder="1" applyAlignment="1">
      <alignment horizontal="left" wrapText="1"/>
    </xf>
    <xf numFmtId="2" fontId="26" fillId="2" borderId="1" xfId="0" applyNumberFormat="1" applyFont="1" applyFill="1" applyBorder="1" applyAlignment="1">
      <alignment horizontal="center" vertical="top" wrapText="1"/>
    </xf>
    <xf numFmtId="0" fontId="26" fillId="2" borderId="1" xfId="0" applyFont="1" applyFill="1" applyBorder="1" applyAlignment="1">
      <alignment wrapText="1"/>
    </xf>
    <xf numFmtId="0" fontId="5" fillId="2" borderId="1" xfId="0" applyFont="1" applyFill="1" applyBorder="1" applyAlignment="1">
      <alignment horizontal="center" wrapText="1"/>
    </xf>
    <xf numFmtId="2" fontId="5" fillId="2" borderId="1" xfId="0" applyNumberFormat="1" applyFont="1" applyFill="1" applyBorder="1" applyAlignment="1">
      <alignment horizontal="center" wrapText="1"/>
    </xf>
    <xf numFmtId="166" fontId="5" fillId="2" borderId="1" xfId="3" applyFont="1" applyFill="1" applyBorder="1" applyAlignment="1">
      <alignment horizontal="right" wrapText="1"/>
    </xf>
    <xf numFmtId="170" fontId="26" fillId="2" borderId="1" xfId="0" applyNumberFormat="1" applyFont="1" applyFill="1" applyBorder="1" applyAlignment="1">
      <alignment horizontal="left" wrapText="1"/>
    </xf>
    <xf numFmtId="43" fontId="26" fillId="2" borderId="1" xfId="0" applyNumberFormat="1" applyFont="1" applyFill="1" applyBorder="1" applyAlignment="1">
      <alignment wrapText="1"/>
    </xf>
    <xf numFmtId="2" fontId="26" fillId="0" borderId="1" xfId="0" applyNumberFormat="1" applyFont="1" applyBorder="1" applyAlignment="1">
      <alignment horizontal="center" vertical="top" wrapText="1"/>
    </xf>
    <xf numFmtId="165" fontId="5" fillId="0" borderId="1" xfId="1" applyFont="1" applyFill="1" applyBorder="1" applyAlignment="1">
      <alignment horizontal="center" wrapText="1"/>
    </xf>
    <xf numFmtId="165" fontId="26" fillId="0" borderId="1" xfId="1" applyFont="1" applyFill="1" applyBorder="1" applyAlignment="1">
      <alignment horizontal="left" wrapText="1"/>
    </xf>
    <xf numFmtId="170" fontId="26" fillId="0" borderId="1" xfId="0" applyNumberFormat="1" applyFont="1" applyBorder="1" applyAlignment="1">
      <alignment horizontal="right" wrapText="1"/>
    </xf>
    <xf numFmtId="0" fontId="6" fillId="0" borderId="1" xfId="0" applyFont="1" applyBorder="1" applyAlignment="1">
      <alignment horizontal="left" wrapText="1"/>
    </xf>
    <xf numFmtId="165" fontId="6" fillId="0" borderId="1" xfId="1" applyFont="1" applyFill="1" applyBorder="1" applyAlignment="1">
      <alignment horizontal="center" vertical="center" wrapText="1"/>
    </xf>
    <xf numFmtId="2" fontId="5" fillId="0" borderId="1" xfId="0" applyNumberFormat="1" applyFont="1" applyBorder="1" applyAlignment="1">
      <alignment horizontal="center" vertical="top"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171" fontId="3" fillId="0" borderId="1" xfId="14" applyNumberFormat="1" applyFont="1" applyFill="1" applyBorder="1" applyAlignment="1">
      <alignment horizontal="center" vertical="center" wrapText="1"/>
    </xf>
    <xf numFmtId="165" fontId="3" fillId="0" borderId="1" xfId="1" applyFont="1" applyFill="1" applyBorder="1" applyAlignment="1">
      <alignment horizontal="center" vertical="center" wrapText="1"/>
    </xf>
    <xf numFmtId="4" fontId="3" fillId="0" borderId="1" xfId="0" applyNumberFormat="1" applyFont="1" applyBorder="1" applyAlignment="1">
      <alignment wrapText="1"/>
    </xf>
    <xf numFmtId="2" fontId="5" fillId="2" borderId="1" xfId="0" applyNumberFormat="1" applyFont="1" applyFill="1" applyBorder="1" applyAlignment="1">
      <alignment horizontal="center" vertical="top" wrapText="1"/>
    </xf>
    <xf numFmtId="0" fontId="6" fillId="2" borderId="1" xfId="0" applyFont="1" applyFill="1" applyBorder="1" applyAlignment="1">
      <alignment wrapText="1"/>
    </xf>
    <xf numFmtId="4" fontId="3" fillId="2" borderId="1" xfId="0" applyNumberFormat="1" applyFont="1" applyFill="1" applyBorder="1" applyAlignment="1">
      <alignment wrapText="1"/>
    </xf>
    <xf numFmtId="0" fontId="3" fillId="2" borderId="1" xfId="0" applyFont="1" applyFill="1" applyBorder="1" applyAlignment="1">
      <alignment horizontal="center" wrapText="1"/>
    </xf>
    <xf numFmtId="171" fontId="3" fillId="2" borderId="1" xfId="14" applyNumberFormat="1" applyFont="1" applyFill="1" applyBorder="1" applyAlignment="1">
      <alignment horizontal="center" vertical="center" wrapText="1"/>
    </xf>
    <xf numFmtId="165" fontId="3" fillId="2" borderId="1" xfId="1" applyFont="1" applyFill="1" applyBorder="1" applyAlignment="1">
      <alignment horizontal="center" vertical="center" wrapText="1"/>
    </xf>
    <xf numFmtId="0" fontId="6" fillId="0" borderId="1" xfId="0" applyFont="1" applyBorder="1" applyAlignment="1">
      <alignment wrapText="1"/>
    </xf>
    <xf numFmtId="0" fontId="5" fillId="2" borderId="1" xfId="0" applyFont="1" applyFill="1" applyBorder="1" applyAlignment="1">
      <alignment wrapText="1"/>
    </xf>
    <xf numFmtId="9" fontId="3" fillId="0" borderId="1" xfId="0" applyNumberFormat="1" applyFont="1" applyBorder="1" applyAlignment="1">
      <alignment horizontal="center" wrapText="1"/>
    </xf>
    <xf numFmtId="10" fontId="5" fillId="0" borderId="1" xfId="1" applyNumberFormat="1" applyFont="1" applyFill="1" applyBorder="1" applyAlignment="1">
      <alignment horizontal="center" wrapText="1"/>
    </xf>
    <xf numFmtId="165" fontId="3" fillId="0" borderId="3" xfId="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vertical="center" wrapText="1"/>
    </xf>
    <xf numFmtId="165" fontId="6" fillId="2" borderId="1" xfId="1" applyFont="1" applyFill="1" applyBorder="1" applyAlignment="1">
      <alignment vertical="center" wrapText="1"/>
    </xf>
    <xf numFmtId="165" fontId="6" fillId="2" borderId="1" xfId="1" applyFont="1" applyFill="1" applyBorder="1" applyAlignment="1">
      <alignment horizontal="center" vertical="center" wrapText="1"/>
    </xf>
    <xf numFmtId="165" fontId="5" fillId="0" borderId="1" xfId="1" applyFont="1" applyFill="1" applyBorder="1" applyAlignment="1">
      <alignment horizontal="left" wrapText="1"/>
    </xf>
    <xf numFmtId="165" fontId="26" fillId="2" borderId="1" xfId="1" applyFont="1" applyFill="1" applyBorder="1" applyAlignment="1">
      <alignment horizontal="center" wrapText="1"/>
    </xf>
    <xf numFmtId="165" fontId="26" fillId="2" borderId="1" xfId="1" applyFont="1" applyFill="1" applyBorder="1" applyAlignment="1">
      <alignment horizontal="left" wrapText="1"/>
    </xf>
    <xf numFmtId="165" fontId="26" fillId="0" borderId="1" xfId="1" applyFont="1" applyFill="1" applyBorder="1" applyAlignment="1">
      <alignment horizontal="center" wrapText="1"/>
    </xf>
    <xf numFmtId="9" fontId="26" fillId="0" borderId="1" xfId="0" applyNumberFormat="1" applyFont="1" applyBorder="1" applyAlignment="1">
      <alignment horizontal="center" wrapText="1"/>
    </xf>
    <xf numFmtId="165" fontId="5" fillId="2" borderId="1" xfId="1" applyFont="1" applyFill="1" applyBorder="1" applyAlignment="1">
      <alignment horizontal="center" wrapText="1"/>
    </xf>
    <xf numFmtId="165" fontId="5" fillId="2" borderId="1" xfId="1" applyFont="1" applyFill="1" applyBorder="1" applyAlignment="1">
      <alignment horizontal="left" wrapText="1"/>
    </xf>
    <xf numFmtId="170" fontId="26" fillId="2" borderId="1" xfId="0" applyNumberFormat="1" applyFont="1" applyFill="1" applyBorder="1" applyAlignment="1">
      <alignment horizontal="right" wrapText="1"/>
    </xf>
    <xf numFmtId="165" fontId="5" fillId="0" borderId="0" xfId="1" applyFont="1" applyFill="1" applyBorder="1" applyAlignment="1">
      <alignment horizontal="center" wrapText="1"/>
    </xf>
    <xf numFmtId="165" fontId="5" fillId="0" borderId="0" xfId="1" applyFont="1" applyFill="1" applyBorder="1" applyAlignment="1">
      <alignment horizontal="left" wrapText="1"/>
    </xf>
    <xf numFmtId="170" fontId="26" fillId="0" borderId="0" xfId="0" applyNumberFormat="1" applyFont="1" applyAlignment="1">
      <alignment horizontal="right" wrapText="1"/>
    </xf>
    <xf numFmtId="0" fontId="5" fillId="0" borderId="0" xfId="0" applyFont="1" applyAlignment="1">
      <alignment horizontal="right" wrapText="1"/>
    </xf>
    <xf numFmtId="2" fontId="26" fillId="0" borderId="0" xfId="0" applyNumberFormat="1" applyFont="1" applyAlignment="1">
      <alignment horizontal="center"/>
    </xf>
    <xf numFmtId="0" fontId="5" fillId="0" borderId="0" xfId="0" applyFont="1"/>
    <xf numFmtId="0" fontId="5" fillId="0" borderId="0" xfId="0" applyFont="1" applyAlignment="1">
      <alignment horizontal="center"/>
    </xf>
    <xf numFmtId="165" fontId="5" fillId="0" borderId="0" xfId="1" applyFont="1" applyFill="1" applyAlignment="1">
      <alignment horizontal="center"/>
    </xf>
    <xf numFmtId="165" fontId="5" fillId="0" borderId="0" xfId="1" applyFont="1" applyFill="1" applyAlignment="1"/>
    <xf numFmtId="0" fontId="28" fillId="0" borderId="0" xfId="0" applyFont="1"/>
    <xf numFmtId="0" fontId="29" fillId="0" borderId="0" xfId="0" applyFont="1" applyAlignment="1">
      <alignment horizontal="left" vertical="center" readingOrder="2"/>
    </xf>
    <xf numFmtId="0" fontId="29" fillId="0" borderId="0" xfId="0" applyFont="1" applyAlignment="1">
      <alignment horizontal="right" vertical="center"/>
    </xf>
    <xf numFmtId="165" fontId="29" fillId="0" borderId="0" xfId="1" applyFont="1" applyFill="1" applyAlignment="1">
      <alignment horizontal="left" vertical="center"/>
    </xf>
    <xf numFmtId="2" fontId="26" fillId="0" borderId="0" xfId="0" applyNumberFormat="1" applyFont="1" applyAlignment="1">
      <alignment horizontal="left"/>
    </xf>
    <xf numFmtId="0" fontId="5" fillId="0" borderId="0" xfId="0" applyFont="1" applyAlignment="1">
      <alignment horizontal="right"/>
    </xf>
    <xf numFmtId="0" fontId="30" fillId="0" borderId="0" xfId="0" applyFont="1" applyAlignment="1">
      <alignment horizontal="left"/>
    </xf>
    <xf numFmtId="0" fontId="4" fillId="0" borderId="0" xfId="0" applyFont="1" applyAlignment="1">
      <alignment horizontal="right"/>
    </xf>
    <xf numFmtId="165" fontId="28" fillId="0" borderId="0" xfId="1" applyFont="1" applyFill="1" applyAlignment="1">
      <alignment horizontal="center"/>
    </xf>
    <xf numFmtId="165" fontId="30" fillId="0" borderId="0" xfId="1" applyFont="1" applyFill="1" applyAlignment="1">
      <alignment horizontal="left" vertical="center"/>
    </xf>
    <xf numFmtId="0" fontId="5" fillId="0" borderId="0" xfId="0" applyFont="1" applyAlignment="1">
      <alignment horizontal="left"/>
    </xf>
    <xf numFmtId="0" fontId="29" fillId="0" borderId="0" xfId="0" applyFont="1" applyAlignment="1">
      <alignment horizontal="right" vertical="center" readingOrder="2"/>
    </xf>
    <xf numFmtId="0" fontId="29" fillId="0" borderId="0" xfId="0" applyFont="1" applyAlignment="1">
      <alignment horizontal="left" vertical="center"/>
    </xf>
    <xf numFmtId="0" fontId="29" fillId="0" borderId="0" xfId="0" applyFont="1" applyAlignment="1">
      <alignment horizontal="center" vertical="center" readingOrder="2"/>
    </xf>
    <xf numFmtId="2" fontId="5" fillId="0" borderId="0" xfId="0" applyNumberFormat="1" applyFont="1" applyAlignment="1">
      <alignment horizontal="center"/>
    </xf>
    <xf numFmtId="166" fontId="5" fillId="0" borderId="0" xfId="3" applyFont="1" applyFill="1" applyAlignment="1">
      <alignment horizontal="right"/>
    </xf>
    <xf numFmtId="4" fontId="26" fillId="0" borderId="0" xfId="0" applyNumberFormat="1" applyFont="1" applyAlignment="1">
      <alignment horizontal="center"/>
    </xf>
    <xf numFmtId="0" fontId="3" fillId="0" borderId="1" xfId="0" applyFont="1" applyBorder="1"/>
    <xf numFmtId="0" fontId="3" fillId="4" borderId="1" xfId="0" applyFont="1" applyFill="1" applyBorder="1"/>
    <xf numFmtId="2" fontId="3" fillId="0" borderId="1" xfId="0" applyNumberFormat="1" applyFont="1" applyBorder="1"/>
    <xf numFmtId="2" fontId="3" fillId="2" borderId="1" xfId="0" applyNumberFormat="1" applyFont="1" applyFill="1" applyBorder="1"/>
    <xf numFmtId="2" fontId="6" fillId="0" borderId="1" xfId="0" applyNumberFormat="1" applyFont="1" applyBorder="1"/>
    <xf numFmtId="4" fontId="6" fillId="0" borderId="1" xfId="0" applyNumberFormat="1" applyFont="1" applyBorder="1"/>
    <xf numFmtId="0" fontId="26" fillId="2" borderId="1" xfId="0" quotePrefix="1" applyFont="1" applyFill="1" applyBorder="1" applyAlignment="1">
      <alignment horizontal="left" vertical="center"/>
    </xf>
    <xf numFmtId="0" fontId="5" fillId="0" borderId="1" xfId="0" applyFont="1" applyBorder="1"/>
    <xf numFmtId="4" fontId="3" fillId="0" borderId="1" xfId="0" applyNumberFormat="1" applyFont="1" applyBorder="1"/>
    <xf numFmtId="0" fontId="5" fillId="0" borderId="1" xfId="0" quotePrefix="1" applyFont="1" applyBorder="1" applyAlignment="1">
      <alignment horizontal="left" vertical="center"/>
    </xf>
    <xf numFmtId="168" fontId="5" fillId="0" borderId="1" xfId="0" applyNumberFormat="1" applyFont="1" applyBorder="1" applyAlignment="1">
      <alignment horizontal="right" vertical="center"/>
    </xf>
    <xf numFmtId="0" fontId="5" fillId="0" borderId="1" xfId="0" applyFont="1" applyBorder="1" applyAlignment="1">
      <alignment horizontal="center" vertical="center"/>
    </xf>
    <xf numFmtId="4" fontId="5" fillId="4" borderId="1" xfId="0" applyNumberFormat="1" applyFont="1" applyFill="1" applyBorder="1" applyAlignment="1">
      <alignment horizontal="right" vertical="center"/>
    </xf>
    <xf numFmtId="4"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xf>
    <xf numFmtId="4" fontId="5" fillId="0" borderId="1" xfId="0" applyNumberFormat="1" applyFont="1" applyBorder="1" applyAlignment="1">
      <alignment horizontal="right" vertical="center"/>
    </xf>
    <xf numFmtId="39" fontId="28" fillId="3" borderId="1" xfId="11" applyNumberFormat="1" applyFont="1" applyFill="1" applyBorder="1"/>
    <xf numFmtId="0" fontId="5" fillId="0" borderId="1" xfId="0" applyFont="1" applyBorder="1" applyAlignment="1">
      <alignment horizontal="right" vertical="center"/>
    </xf>
    <xf numFmtId="43" fontId="26" fillId="2" borderId="1" xfId="10" applyNumberFormat="1" applyFont="1" applyFill="1" applyBorder="1"/>
    <xf numFmtId="164" fontId="26" fillId="2" borderId="1" xfId="9" applyFont="1" applyFill="1" applyBorder="1" applyAlignment="1" applyProtection="1">
      <alignment horizontal="right" vertical="center"/>
    </xf>
    <xf numFmtId="0" fontId="31" fillId="0" borderId="0" xfId="0" quotePrefix="1" applyFont="1" applyAlignment="1">
      <alignment horizontal="left" vertical="center"/>
    </xf>
    <xf numFmtId="2" fontId="31" fillId="0" borderId="0" xfId="0" applyNumberFormat="1" applyFont="1" applyAlignment="1">
      <alignment horizontal="right" vertical="center"/>
    </xf>
    <xf numFmtId="0" fontId="31" fillId="0" borderId="0" xfId="0" quotePrefix="1" applyFont="1" applyAlignment="1">
      <alignment horizontal="center" vertical="center"/>
    </xf>
    <xf numFmtId="4" fontId="31" fillId="0" borderId="0" xfId="0" applyNumberFormat="1" applyFont="1" applyAlignment="1">
      <alignment horizontal="right" vertical="center"/>
    </xf>
    <xf numFmtId="4" fontId="31" fillId="0" borderId="0" xfId="0" applyNumberFormat="1" applyFont="1" applyAlignment="1" applyProtection="1">
      <alignment horizontal="right" vertical="center"/>
      <protection locked="0"/>
    </xf>
    <xf numFmtId="4" fontId="6" fillId="0" borderId="1" xfId="0" applyNumberFormat="1" applyFont="1" applyBorder="1" applyAlignment="1">
      <alignment horizontal="center"/>
    </xf>
    <xf numFmtId="4" fontId="26" fillId="2" borderId="1" xfId="0" applyNumberFormat="1" applyFont="1" applyFill="1" applyBorder="1" applyAlignment="1">
      <alignment horizontal="left"/>
    </xf>
    <xf numFmtId="4" fontId="3" fillId="0" borderId="1" xfId="0" applyNumberFormat="1" applyFont="1" applyBorder="1" applyAlignment="1">
      <alignment horizontal="center"/>
    </xf>
    <xf numFmtId="4" fontId="3" fillId="0" borderId="1" xfId="0" applyNumberFormat="1" applyFont="1" applyBorder="1" applyAlignment="1">
      <alignment horizontal="right"/>
    </xf>
    <xf numFmtId="4" fontId="26" fillId="8" borderId="1" xfId="0" applyNumberFormat="1" applyFont="1" applyFill="1" applyBorder="1" applyAlignment="1">
      <alignment horizontal="left"/>
    </xf>
    <xf numFmtId="4" fontId="26" fillId="3" borderId="1" xfId="0" applyNumberFormat="1" applyFont="1" applyFill="1" applyBorder="1" applyAlignment="1">
      <alignment horizontal="center"/>
    </xf>
    <xf numFmtId="4" fontId="26" fillId="3" borderId="1" xfId="8" applyNumberFormat="1" applyFont="1" applyFill="1" applyBorder="1" applyAlignment="1">
      <alignment horizontal="right"/>
    </xf>
    <xf numFmtId="4" fontId="5" fillId="2" borderId="1" xfId="0" applyNumberFormat="1" applyFont="1" applyFill="1" applyBorder="1" applyAlignment="1">
      <alignment horizontal="center" vertical="center" wrapText="1"/>
    </xf>
    <xf numFmtId="4" fontId="5" fillId="0" borderId="1" xfId="3" applyNumberFormat="1" applyFont="1" applyBorder="1" applyAlignment="1">
      <alignment horizontal="right"/>
    </xf>
    <xf numFmtId="0" fontId="3" fillId="0" borderId="1" xfId="0" applyFont="1" applyBorder="1" applyAlignment="1">
      <alignment vertical="center" wrapText="1"/>
    </xf>
    <xf numFmtId="4" fontId="5" fillId="2" borderId="1" xfId="3" applyNumberFormat="1" applyFont="1" applyFill="1" applyBorder="1" applyAlignment="1">
      <alignment horizontal="center"/>
    </xf>
    <xf numFmtId="4" fontId="26" fillId="9" borderId="1" xfId="0" applyNumberFormat="1" applyFont="1" applyFill="1" applyBorder="1" applyAlignment="1">
      <alignment horizontal="center"/>
    </xf>
    <xf numFmtId="4" fontId="4" fillId="9" borderId="1" xfId="5" applyNumberFormat="1" applyFont="1" applyFill="1" applyBorder="1" applyAlignment="1">
      <alignment horizontal="right"/>
    </xf>
    <xf numFmtId="4" fontId="32" fillId="0" borderId="0" xfId="0" applyNumberFormat="1" applyFont="1"/>
    <xf numFmtId="2" fontId="26" fillId="3" borderId="1" xfId="4" applyNumberFormat="1" applyFont="1" applyFill="1" applyBorder="1" applyAlignment="1">
      <alignment horizontal="center"/>
    </xf>
    <xf numFmtId="0" fontId="26" fillId="2" borderId="1" xfId="0" applyFont="1" applyFill="1" applyBorder="1" applyAlignment="1">
      <alignment horizontal="left"/>
    </xf>
    <xf numFmtId="168" fontId="26" fillId="3" borderId="1" xfId="0" applyNumberFormat="1" applyFont="1" applyFill="1" applyBorder="1" applyAlignment="1">
      <alignment horizontal="center"/>
    </xf>
    <xf numFmtId="2" fontId="26" fillId="3" borderId="1" xfId="0" applyNumberFormat="1" applyFont="1" applyFill="1" applyBorder="1" applyAlignment="1">
      <alignment horizontal="center"/>
    </xf>
    <xf numFmtId="0" fontId="5" fillId="3" borderId="1" xfId="0" applyFont="1" applyFill="1" applyBorder="1"/>
    <xf numFmtId="168" fontId="5" fillId="3" borderId="1" xfId="0" applyNumberFormat="1" applyFont="1" applyFill="1" applyBorder="1"/>
    <xf numFmtId="2" fontId="5" fillId="3" borderId="1" xfId="0" applyNumberFormat="1" applyFont="1" applyFill="1" applyBorder="1" applyAlignment="1">
      <alignment horizontal="center"/>
    </xf>
    <xf numFmtId="4" fontId="5" fillId="4" borderId="1" xfId="0" applyNumberFormat="1" applyFont="1" applyFill="1" applyBorder="1" applyAlignment="1">
      <alignment horizontal="center"/>
    </xf>
    <xf numFmtId="4" fontId="5" fillId="3" borderId="1" xfId="0" applyNumberFormat="1" applyFont="1" applyFill="1" applyBorder="1" applyAlignment="1">
      <alignment horizontal="right"/>
    </xf>
    <xf numFmtId="168" fontId="5" fillId="3" borderId="0" xfId="0" applyNumberFormat="1" applyFont="1" applyFill="1"/>
    <xf numFmtId="0" fontId="5" fillId="3" borderId="1" xfId="0" applyFont="1" applyFill="1" applyBorder="1" applyAlignment="1">
      <alignment horizontal="left" vertical="center"/>
    </xf>
    <xf numFmtId="168" fontId="5" fillId="3" borderId="1" xfId="0" applyNumberFormat="1" applyFont="1" applyFill="1" applyBorder="1" applyAlignment="1">
      <alignment horizontal="left" vertical="center"/>
    </xf>
    <xf numFmtId="0" fontId="5" fillId="3" borderId="1" xfId="0" applyFont="1" applyFill="1" applyBorder="1" applyAlignment="1">
      <alignment horizontal="center" vertical="center"/>
    </xf>
    <xf numFmtId="4" fontId="26" fillId="7" borderId="1" xfId="0" applyNumberFormat="1" applyFont="1" applyFill="1" applyBorder="1" applyAlignment="1">
      <alignment horizontal="center"/>
    </xf>
    <xf numFmtId="4" fontId="6" fillId="7" borderId="1" xfId="5" applyNumberFormat="1" applyFont="1" applyFill="1" applyBorder="1" applyAlignment="1">
      <alignment horizontal="center"/>
    </xf>
    <xf numFmtId="4" fontId="4" fillId="0" borderId="0" xfId="5" applyNumberFormat="1" applyFont="1" applyFill="1" applyBorder="1" applyAlignment="1">
      <alignment horizontal="right"/>
    </xf>
    <xf numFmtId="4" fontId="0" fillId="0" borderId="0" xfId="0" applyNumberFormat="1"/>
    <xf numFmtId="4" fontId="3" fillId="2" borderId="1" xfId="0" applyNumberFormat="1" applyFont="1" applyFill="1" applyBorder="1"/>
    <xf numFmtId="0" fontId="3" fillId="0" borderId="1" xfId="0" applyFont="1" applyBorder="1" applyAlignment="1">
      <alignment horizontal="center"/>
    </xf>
    <xf numFmtId="2" fontId="3" fillId="0" borderId="1" xfId="0" applyNumberFormat="1" applyFont="1" applyBorder="1" applyAlignment="1">
      <alignment horizontal="center"/>
    </xf>
    <xf numFmtId="2" fontId="3" fillId="0" borderId="1" xfId="0" applyNumberFormat="1" applyFont="1" applyBorder="1" applyAlignment="1">
      <alignment horizontal="right"/>
    </xf>
    <xf numFmtId="4" fontId="4" fillId="2" borderId="1" xfId="5" applyNumberFormat="1" applyFont="1" applyFill="1" applyBorder="1" applyAlignment="1">
      <alignment horizontal="right"/>
    </xf>
    <xf numFmtId="0" fontId="3" fillId="0" borderId="0" xfId="0" applyFont="1" applyAlignment="1">
      <alignment horizontal="right"/>
    </xf>
    <xf numFmtId="2" fontId="24" fillId="0" borderId="1" xfId="0" applyNumberFormat="1" applyFont="1" applyBorder="1" applyAlignment="1">
      <alignment horizontal="center" vertical="center" wrapText="1"/>
    </xf>
    <xf numFmtId="4" fontId="24" fillId="0" borderId="1" xfId="0" applyNumberFormat="1" applyFont="1" applyBorder="1" applyAlignment="1">
      <alignment horizontal="left" vertical="center" wrapText="1"/>
    </xf>
    <xf numFmtId="4" fontId="24" fillId="0" borderId="1" xfId="0" applyNumberFormat="1" applyFont="1" applyBorder="1" applyAlignment="1">
      <alignment horizontal="center" vertical="center" wrapText="1"/>
    </xf>
    <xf numFmtId="166" fontId="24" fillId="0" borderId="1" xfId="3" applyFont="1" applyFill="1" applyBorder="1" applyAlignment="1">
      <alignment horizontal="center" vertical="center" wrapText="1"/>
    </xf>
    <xf numFmtId="43" fontId="24" fillId="0" borderId="1" xfId="0" applyNumberFormat="1" applyFont="1" applyBorder="1" applyAlignment="1">
      <alignment horizontal="left" vertical="center" wrapText="1"/>
    </xf>
    <xf numFmtId="0" fontId="25" fillId="0" borderId="1" xfId="0" applyFont="1" applyBorder="1" applyAlignment="1">
      <alignment vertical="center" wrapText="1"/>
    </xf>
    <xf numFmtId="4" fontId="14" fillId="5" borderId="1" xfId="0" applyNumberFormat="1" applyFont="1" applyFill="1" applyBorder="1" applyAlignment="1">
      <alignment vertical="center" wrapText="1"/>
    </xf>
    <xf numFmtId="0" fontId="14" fillId="5" borderId="1" xfId="0" applyFont="1" applyFill="1" applyBorder="1" applyAlignment="1">
      <alignment horizontal="center" vertical="center" wrapText="1"/>
    </xf>
    <xf numFmtId="166" fontId="14" fillId="5" borderId="1" xfId="3" applyFont="1" applyFill="1" applyBorder="1" applyAlignment="1">
      <alignment horizontal="center" vertical="center" wrapText="1"/>
    </xf>
    <xf numFmtId="0" fontId="14" fillId="5" borderId="1" xfId="0" applyFont="1" applyFill="1" applyBorder="1" applyAlignment="1">
      <alignment horizontal="left" vertical="center" wrapText="1"/>
    </xf>
    <xf numFmtId="4" fontId="8" fillId="3" borderId="1" xfId="0" applyNumberFormat="1" applyFont="1" applyFill="1" applyBorder="1" applyAlignment="1">
      <alignment horizontal="left" vertical="center" wrapText="1"/>
    </xf>
    <xf numFmtId="9" fontId="8" fillId="0" borderId="1" xfId="14" applyFont="1" applyBorder="1" applyAlignment="1">
      <alignment horizontal="center" vertical="center" wrapText="1"/>
    </xf>
    <xf numFmtId="9" fontId="38" fillId="11" borderId="1" xfId="14" applyFont="1" applyFill="1" applyBorder="1" applyAlignment="1">
      <alignment horizontal="center" vertical="center" wrapText="1"/>
    </xf>
    <xf numFmtId="0" fontId="38" fillId="11" borderId="1" xfId="0" applyFont="1" applyFill="1" applyBorder="1" applyAlignment="1">
      <alignment horizontal="center" vertical="center" wrapText="1"/>
    </xf>
    <xf numFmtId="168" fontId="38" fillId="11" borderId="1" xfId="0" applyNumberFormat="1" applyFont="1" applyFill="1" applyBorder="1" applyAlignment="1">
      <alignment horizontal="center" vertical="center" wrapText="1"/>
    </xf>
    <xf numFmtId="43" fontId="26" fillId="11" borderId="1" xfId="0" applyNumberFormat="1" applyFont="1" applyFill="1" applyBorder="1" applyAlignment="1">
      <alignment wrapText="1"/>
    </xf>
    <xf numFmtId="9" fontId="8" fillId="0" borderId="0" xfId="14" applyFont="1" applyAlignment="1">
      <alignment vertical="center" wrapText="1"/>
    </xf>
    <xf numFmtId="0" fontId="0" fillId="0" borderId="1" xfId="0" applyBorder="1"/>
    <xf numFmtId="2" fontId="10" fillId="2" borderId="0" xfId="0" applyNumberFormat="1" applyFont="1" applyFill="1" applyAlignment="1">
      <alignment horizontal="center" vertical="center" wrapText="1"/>
    </xf>
    <xf numFmtId="4" fontId="10" fillId="2" borderId="0" xfId="0" applyNumberFormat="1" applyFont="1" applyFill="1" applyAlignment="1">
      <alignment horizontal="left" vertical="center" wrapText="1"/>
    </xf>
    <xf numFmtId="4" fontId="10" fillId="2" borderId="0" xfId="0" applyNumberFormat="1" applyFont="1" applyFill="1" applyAlignment="1">
      <alignment horizontal="center" vertical="center" wrapText="1"/>
    </xf>
    <xf numFmtId="4" fontId="10" fillId="2" borderId="0" xfId="0" applyNumberFormat="1" applyFont="1" applyFill="1" applyAlignment="1">
      <alignment vertical="center" wrapText="1"/>
    </xf>
    <xf numFmtId="4" fontId="39" fillId="2" borderId="0" xfId="0" applyNumberFormat="1" applyFont="1" applyFill="1" applyAlignment="1">
      <alignment horizontal="center" vertical="center" wrapText="1"/>
    </xf>
    <xf numFmtId="2" fontId="10" fillId="7" borderId="0" xfId="0" applyNumberFormat="1" applyFont="1" applyFill="1" applyBorder="1" applyAlignment="1" applyProtection="1">
      <alignment horizontal="center" vertical="center" wrapText="1"/>
      <protection locked="0"/>
    </xf>
    <xf numFmtId="4" fontId="10" fillId="7" borderId="0" xfId="0" applyNumberFormat="1" applyFont="1" applyFill="1" applyBorder="1" applyAlignment="1" applyProtection="1">
      <alignment horizontal="left" vertical="center" wrapText="1"/>
      <protection locked="0"/>
    </xf>
    <xf numFmtId="4" fontId="10" fillId="7" borderId="0" xfId="0" applyNumberFormat="1" applyFont="1" applyFill="1" applyBorder="1" applyAlignment="1" applyProtection="1">
      <alignment horizontal="center" vertical="center" wrapText="1"/>
      <protection locked="0"/>
    </xf>
    <xf numFmtId="4" fontId="39" fillId="7" borderId="0"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left" vertical="center" wrapText="1"/>
      <protection locked="0"/>
    </xf>
    <xf numFmtId="4" fontId="9" fillId="0" borderId="0" xfId="0" applyNumberFormat="1" applyFont="1" applyFill="1" applyBorder="1" applyAlignment="1" applyProtection="1">
      <alignment horizontal="center" vertical="center" wrapText="1"/>
      <protection locked="0"/>
    </xf>
    <xf numFmtId="2" fontId="9" fillId="0" borderId="0" xfId="0" applyNumberFormat="1" applyFont="1" applyBorder="1" applyAlignment="1">
      <alignment vertical="center" wrapText="1"/>
    </xf>
    <xf numFmtId="4" fontId="40" fillId="0" borderId="0" xfId="0" applyNumberFormat="1" applyFont="1" applyAlignment="1">
      <alignment horizontal="center" vertical="center" wrapText="1"/>
    </xf>
    <xf numFmtId="4" fontId="10" fillId="0" borderId="0" xfId="0" applyNumberFormat="1" applyFont="1" applyFill="1" applyBorder="1" applyAlignment="1" applyProtection="1">
      <alignment horizontal="left" vertical="center" wrapText="1"/>
      <protection locked="0"/>
    </xf>
    <xf numFmtId="4" fontId="10" fillId="12" borderId="0" xfId="0" applyNumberFormat="1" applyFont="1" applyFill="1" applyBorder="1" applyAlignment="1" applyProtection="1">
      <alignment vertical="center" wrapText="1"/>
      <protection locked="0"/>
    </xf>
    <xf numFmtId="43" fontId="8" fillId="0" borderId="0" xfId="0" applyNumberFormat="1" applyFont="1" applyAlignment="1">
      <alignment vertical="center" wrapText="1"/>
    </xf>
    <xf numFmtId="0" fontId="0" fillId="0" borderId="1" xfId="0" applyBorder="1" applyAlignment="1">
      <alignment horizontal="center" wrapText="1"/>
    </xf>
    <xf numFmtId="0" fontId="0" fillId="10" borderId="1" xfId="0" applyFill="1" applyBorder="1"/>
    <xf numFmtId="0" fontId="0" fillId="0" borderId="1" xfId="0" applyBorder="1" applyAlignment="1">
      <alignment wrapText="1"/>
    </xf>
    <xf numFmtId="166" fontId="8" fillId="0" borderId="0" xfId="0" applyNumberFormat="1" applyFont="1" applyAlignment="1">
      <alignment vertical="center" wrapText="1"/>
    </xf>
    <xf numFmtId="4" fontId="8" fillId="10" borderId="1" xfId="0" applyNumberFormat="1" applyFont="1" applyFill="1" applyBorder="1" applyAlignment="1">
      <alignment horizontal="left" vertical="center" wrapText="1"/>
    </xf>
    <xf numFmtId="0" fontId="14" fillId="10" borderId="0" xfId="0" applyFont="1" applyFill="1" applyAlignment="1">
      <alignment vertical="center" wrapText="1"/>
    </xf>
    <xf numFmtId="4" fontId="8" fillId="0" borderId="1" xfId="0" applyNumberFormat="1" applyFont="1" applyBorder="1" applyAlignment="1">
      <alignment horizontal="center" vertical="center" wrapText="1"/>
    </xf>
    <xf numFmtId="4" fontId="8"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166" fontId="8" fillId="2" borderId="1" xfId="3" applyFont="1" applyFill="1" applyBorder="1" applyAlignment="1">
      <alignment horizontal="center" vertical="center" wrapText="1"/>
    </xf>
    <xf numFmtId="43" fontId="8" fillId="2" borderId="1" xfId="0" applyNumberFormat="1" applyFont="1" applyFill="1" applyBorder="1" applyAlignment="1">
      <alignment horizontal="left" vertical="center" wrapText="1"/>
    </xf>
    <xf numFmtId="9" fontId="8" fillId="2" borderId="1" xfId="14"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2" fontId="8"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166" fontId="8" fillId="3" borderId="1" xfId="3" applyFont="1" applyFill="1" applyBorder="1" applyAlignment="1">
      <alignment horizontal="center" vertical="center" wrapText="1"/>
    </xf>
    <xf numFmtId="14" fontId="0" fillId="0" borderId="0" xfId="0" applyNumberFormat="1" applyAlignment="1">
      <alignment vertical="center" wrapText="1"/>
    </xf>
    <xf numFmtId="43" fontId="8" fillId="3" borderId="1" xfId="0" applyNumberFormat="1" applyFont="1" applyFill="1" applyBorder="1" applyAlignment="1">
      <alignment horizontal="left" vertical="center" wrapText="1"/>
    </xf>
    <xf numFmtId="172" fontId="10" fillId="2" borderId="1" xfId="0" applyNumberFormat="1" applyFont="1" applyFill="1" applyBorder="1" applyAlignment="1">
      <alignment vertical="center" wrapText="1"/>
    </xf>
    <xf numFmtId="4" fontId="8" fillId="0" borderId="1" xfId="0" applyNumberFormat="1" applyFont="1" applyBorder="1" applyAlignment="1">
      <alignment horizontal="center" vertical="center" wrapText="1"/>
    </xf>
    <xf numFmtId="9" fontId="8" fillId="3" borderId="1" xfId="14" applyFont="1" applyFill="1" applyBorder="1" applyAlignment="1">
      <alignment horizontal="center" vertical="center" wrapText="1"/>
    </xf>
    <xf numFmtId="2" fontId="14" fillId="3" borderId="1" xfId="0" applyNumberFormat="1" applyFont="1" applyFill="1" applyBorder="1" applyAlignment="1">
      <alignment vertical="center" wrapText="1"/>
    </xf>
    <xf numFmtId="4" fontId="8" fillId="0" borderId="1" xfId="0" applyNumberFormat="1" applyFont="1" applyBorder="1" applyAlignment="1">
      <alignment horizontal="center" vertical="center" wrapText="1"/>
    </xf>
    <xf numFmtId="43" fontId="14" fillId="0" borderId="0" xfId="0" applyNumberFormat="1" applyFont="1" applyAlignment="1">
      <alignment vertical="center" wrapText="1"/>
    </xf>
    <xf numFmtId="43" fontId="25" fillId="0" borderId="0" xfId="0" applyNumberFormat="1" applyFont="1" applyAlignment="1">
      <alignment vertical="center" wrapText="1"/>
    </xf>
    <xf numFmtId="171" fontId="0" fillId="5" borderId="1" xfId="14" applyNumberFormat="1" applyFont="1" applyFill="1" applyBorder="1" applyAlignment="1">
      <alignment horizontal="center" vertical="center" wrapText="1"/>
    </xf>
    <xf numFmtId="0" fontId="0" fillId="0" borderId="0" xfId="0" applyAlignment="1">
      <alignment horizontal="left" vertical="top" wrapText="1"/>
    </xf>
    <xf numFmtId="14" fontId="8" fillId="0" borderId="0" xfId="0" applyNumberFormat="1" applyFont="1" applyAlignment="1">
      <alignment vertical="center" wrapText="1"/>
    </xf>
    <xf numFmtId="2" fontId="14" fillId="13" borderId="1" xfId="0" applyNumberFormat="1"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2" xfId="0" applyFont="1" applyFill="1" applyBorder="1" applyAlignment="1">
      <alignment horizontal="center" vertical="center" wrapText="1"/>
    </xf>
    <xf numFmtId="172" fontId="10" fillId="2" borderId="1" xfId="0" applyNumberFormat="1" applyFont="1" applyFill="1" applyBorder="1" applyAlignment="1">
      <alignment horizontal="center" vertical="center" wrapText="1"/>
    </xf>
    <xf numFmtId="0" fontId="36" fillId="10" borderId="14" xfId="0" applyFont="1" applyFill="1" applyBorder="1" applyAlignment="1">
      <alignment horizontal="center" vertical="center" wrapText="1"/>
    </xf>
    <xf numFmtId="0" fontId="36" fillId="10" borderId="15" xfId="0" applyFont="1" applyFill="1" applyBorder="1" applyAlignment="1">
      <alignment horizontal="center" vertical="center" wrapText="1"/>
    </xf>
    <xf numFmtId="0" fontId="36" fillId="10" borderId="16" xfId="0"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2" xfId="0" applyFont="1" applyFill="1" applyBorder="1" applyAlignment="1">
      <alignment horizontal="center" vertical="center" wrapText="1"/>
    </xf>
    <xf numFmtId="43" fontId="38" fillId="11" borderId="17" xfId="21" applyFont="1" applyFill="1" applyBorder="1" applyAlignment="1">
      <alignment horizontal="center" vertical="center" wrapText="1"/>
    </xf>
    <xf numFmtId="43" fontId="38" fillId="11" borderId="18" xfId="21" applyFont="1" applyFill="1" applyBorder="1" applyAlignment="1">
      <alignment horizontal="center" vertical="center" wrapText="1"/>
    </xf>
    <xf numFmtId="43" fontId="38" fillId="11" borderId="19" xfId="21" applyFont="1" applyFill="1" applyBorder="1" applyAlignment="1">
      <alignment horizontal="center" vertical="center" wrapText="1"/>
    </xf>
    <xf numFmtId="0" fontId="17" fillId="0" borderId="0" xfId="0" applyFont="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7" fillId="0" borderId="12" xfId="0" applyFont="1" applyBorder="1" applyAlignment="1">
      <alignment horizontal="right" vertical="center"/>
    </xf>
    <xf numFmtId="0" fontId="17" fillId="0" borderId="8" xfId="0" applyFont="1" applyBorder="1" applyAlignment="1">
      <alignment horizontal="right"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left" vertical="center"/>
    </xf>
  </cellXfs>
  <cellStyles count="26">
    <cellStyle name="Hyperlink" xfId="20" xr:uid="{00000000-000B-0000-0000-000008000000}"/>
    <cellStyle name="Millares" xfId="1" builtinId="3"/>
    <cellStyle name="Millares 10 2" xfId="24" xr:uid="{81910E6F-89AD-4501-BE9D-C6FF09216B99}"/>
    <cellStyle name="Millares 2" xfId="3" xr:uid="{00000000-0005-0000-0000-000001000000}"/>
    <cellStyle name="Millares 2 10" xfId="23" xr:uid="{2333B574-876E-4C7E-B510-48EF174840CA}"/>
    <cellStyle name="Millares 2 13" xfId="21" xr:uid="{7A350532-4B47-4205-B8B1-46769ECBF963}"/>
    <cellStyle name="Millares 2 2" xfId="7" xr:uid="{00000000-0005-0000-0000-000002000000}"/>
    <cellStyle name="Millares 2 2 2 2 2" xfId="18" xr:uid="{D2C72949-10DC-402B-8712-901BFD28971F}"/>
    <cellStyle name="Millares 3" xfId="25" xr:uid="{ADD1C05B-0845-44C3-8406-597FAF9D3F3B}"/>
    <cellStyle name="Millares 3 2 2" xfId="22" xr:uid="{446B2117-BF5C-418B-8349-376915491D98}"/>
    <cellStyle name="Millares 7" xfId="13" xr:uid="{00000000-0005-0000-0000-000003000000}"/>
    <cellStyle name="Moneda 10" xfId="9" xr:uid="{00000000-0005-0000-0000-000004000000}"/>
    <cellStyle name="Moneda 13" xfId="12" xr:uid="{00000000-0005-0000-0000-000005000000}"/>
    <cellStyle name="Moneda 2 2" xfId="5" xr:uid="{00000000-0005-0000-0000-000006000000}"/>
    <cellStyle name="Moneda 3" xfId="8" xr:uid="{00000000-0005-0000-0000-000007000000}"/>
    <cellStyle name="Normal" xfId="0" builtinId="0"/>
    <cellStyle name="Normal 2" xfId="2" xr:uid="{00000000-0005-0000-0000-000009000000}"/>
    <cellStyle name="Normal 2 2 2" xfId="6" xr:uid="{00000000-0005-0000-0000-00000A000000}"/>
    <cellStyle name="Normal 2 2 2 2" xfId="17" xr:uid="{372F02D2-E96A-4CD9-8778-505632DC50C6}"/>
    <cellStyle name="Normal 2 2 2 2 2" xfId="19" xr:uid="{624BC9AF-066A-43B8-BA7E-FAAC502D1844}"/>
    <cellStyle name="Normal 2 2 2 2 3 3" xfId="15" xr:uid="{FCDA874F-8314-4193-805D-E65E72CB67B0}"/>
    <cellStyle name="Normal 2 3 2" xfId="11" xr:uid="{00000000-0005-0000-0000-00000B000000}"/>
    <cellStyle name="Normal 2 4" xfId="16" xr:uid="{4E4EAB90-B383-464F-AE7F-AA09B82514A3}"/>
    <cellStyle name="Normal 3 2" xfId="4" xr:uid="{00000000-0005-0000-0000-00000C000000}"/>
    <cellStyle name="Normal 5" xfId="10" xr:uid="{00000000-0005-0000-0000-00000D000000}"/>
    <cellStyle name="Porcentaje"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3.png@01D79E36.831C1FC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31745</xdr:colOff>
      <xdr:row>59</xdr:row>
      <xdr:rowOff>186648</xdr:rowOff>
    </xdr:from>
    <xdr:to>
      <xdr:col>1</xdr:col>
      <xdr:colOff>2476500</xdr:colOff>
      <xdr:row>67</xdr:row>
      <xdr:rowOff>112057</xdr:rowOff>
    </xdr:to>
    <xdr:sp macro="" textlink="">
      <xdr:nvSpPr>
        <xdr:cNvPr id="2" name="Text Box 2">
          <a:extLst>
            <a:ext uri="{FF2B5EF4-FFF2-40B4-BE49-F238E27FC236}">
              <a16:creationId xmlns:a16="http://schemas.microsoft.com/office/drawing/2014/main" id="{1826C0D9-625B-4A48-8366-F16E3F1A376E}"/>
            </a:ext>
          </a:extLst>
        </xdr:cNvPr>
        <xdr:cNvSpPr txBox="1">
          <a:spLocks noChangeArrowheads="1"/>
        </xdr:cNvSpPr>
      </xdr:nvSpPr>
      <xdr:spPr bwMode="auto">
        <a:xfrm>
          <a:off x="31745" y="15188523"/>
          <a:ext cx="3025780" cy="1449409"/>
        </a:xfrm>
        <a:prstGeom prst="rect">
          <a:avLst/>
        </a:prstGeom>
        <a:noFill/>
        <a:ln w="9525">
          <a:noFill/>
          <a:miter lim="800000"/>
          <a:headEnd/>
          <a:tailEnd/>
        </a:ln>
      </xdr:spPr>
      <xdr:txBody>
        <a:bodyPr vertOverflow="clip" wrap="square" lIns="27432" tIns="22860"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Elaborado por:</a:t>
          </a:r>
          <a:endParaRPr lang="es-DO" sz="1200"/>
        </a:p>
        <a:p>
          <a:pPr algn="ctr" rtl="0">
            <a:defRPr sz="1000"/>
          </a:pPr>
          <a:r>
            <a:rPr lang="es-DO" sz="1200" b="0" i="0" u="none" strike="noStrike" baseline="0">
              <a:solidFill>
                <a:srgbClr val="000000"/>
              </a:solidFill>
              <a:latin typeface="Arial"/>
              <a:cs typeface="Arial"/>
            </a:rPr>
            <a:t>____________________________</a:t>
          </a:r>
        </a:p>
        <a:p>
          <a:pPr algn="ctr" rtl="0">
            <a:defRPr sz="1000"/>
          </a:pPr>
          <a:r>
            <a:rPr lang="es-DO" sz="1200" b="1" i="0" u="none" strike="noStrike" baseline="0">
              <a:solidFill>
                <a:srgbClr val="000000"/>
              </a:solidFill>
              <a:latin typeface="Arial"/>
              <a:cs typeface="Arial"/>
            </a:rPr>
            <a:t>Ing. Jose Luis</a:t>
          </a:r>
        </a:p>
        <a:p>
          <a:pPr rtl="0"/>
          <a:r>
            <a:rPr lang="es-DO" sz="1200" b="0" i="0" u="none" strike="noStrike" baseline="0">
              <a:solidFill>
                <a:srgbClr val="000000"/>
              </a:solidFill>
              <a:latin typeface="Arial"/>
              <a:ea typeface="+mn-ea"/>
              <a:cs typeface="Arial"/>
            </a:rPr>
            <a:t>                    Supervisor de obras</a:t>
          </a:r>
        </a:p>
      </xdr:txBody>
    </xdr:sp>
    <xdr:clientData/>
  </xdr:twoCellAnchor>
  <xdr:twoCellAnchor>
    <xdr:from>
      <xdr:col>1</xdr:col>
      <xdr:colOff>2779025</xdr:colOff>
      <xdr:row>59</xdr:row>
      <xdr:rowOff>0</xdr:rowOff>
    </xdr:from>
    <xdr:to>
      <xdr:col>3</xdr:col>
      <xdr:colOff>581025</xdr:colOff>
      <xdr:row>67</xdr:row>
      <xdr:rowOff>149038</xdr:rowOff>
    </xdr:to>
    <xdr:sp macro="" textlink="">
      <xdr:nvSpPr>
        <xdr:cNvPr id="3" name="Text Box 2">
          <a:extLst>
            <a:ext uri="{FF2B5EF4-FFF2-40B4-BE49-F238E27FC236}">
              <a16:creationId xmlns:a16="http://schemas.microsoft.com/office/drawing/2014/main" id="{032A9193-4CA9-4666-BFFC-56D6A564C505}"/>
            </a:ext>
          </a:extLst>
        </xdr:cNvPr>
        <xdr:cNvSpPr txBox="1">
          <a:spLocks noChangeArrowheads="1"/>
        </xdr:cNvSpPr>
      </xdr:nvSpPr>
      <xdr:spPr bwMode="auto">
        <a:xfrm>
          <a:off x="3360050" y="14620875"/>
          <a:ext cx="3259825" cy="1673038"/>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Arq. Rafaelina Durán</a:t>
          </a:r>
        </a:p>
        <a:p>
          <a:pPr rtl="0"/>
          <a:r>
            <a:rPr lang="es-DO" sz="1200" b="0" i="0" u="none" strike="noStrike" baseline="0">
              <a:solidFill>
                <a:srgbClr val="000000"/>
              </a:solidFill>
              <a:latin typeface="Arial"/>
              <a:ea typeface="+mn-ea"/>
              <a:cs typeface="Arial"/>
            </a:rPr>
            <a:t>                     Enc. de Proyectos</a:t>
          </a:r>
        </a:p>
        <a:p>
          <a:pPr rtl="0"/>
          <a:r>
            <a:rPr lang="es-DO" sz="1200" b="0" i="0" u="none" strike="noStrike" baseline="0">
              <a:solidFill>
                <a:srgbClr val="000000"/>
              </a:solidFill>
              <a:latin typeface="Arial"/>
              <a:ea typeface="+mn-ea"/>
              <a:cs typeface="Arial"/>
            </a:rPr>
            <a:t>                      de infraestructura</a:t>
          </a:r>
          <a:r>
            <a:rPr lang="es-DO" sz="1100" b="0" i="0" baseline="0">
              <a:effectLst/>
              <a:latin typeface="+mn-lt"/>
              <a:ea typeface="+mn-ea"/>
              <a:cs typeface="+mn-cs"/>
            </a:rPr>
            <a:t>.</a:t>
          </a:r>
          <a:endParaRPr lang="es-DO" sz="1200">
            <a:effectLst/>
          </a:endParaRPr>
        </a:p>
      </xdr:txBody>
    </xdr:sp>
    <xdr:clientData/>
  </xdr:twoCellAnchor>
  <xdr:twoCellAnchor editAs="oneCell">
    <xdr:from>
      <xdr:col>0</xdr:col>
      <xdr:colOff>95250</xdr:colOff>
      <xdr:row>0</xdr:row>
      <xdr:rowOff>149159</xdr:rowOff>
    </xdr:from>
    <xdr:to>
      <xdr:col>1</xdr:col>
      <xdr:colOff>1097021</xdr:colOff>
      <xdr:row>6</xdr:row>
      <xdr:rowOff>161925</xdr:rowOff>
    </xdr:to>
    <xdr:pic>
      <xdr:nvPicPr>
        <xdr:cNvPr id="5" name="Imagen 4">
          <a:extLst>
            <a:ext uri="{FF2B5EF4-FFF2-40B4-BE49-F238E27FC236}">
              <a16:creationId xmlns:a16="http://schemas.microsoft.com/office/drawing/2014/main" id="{76E160F6-153C-4459-93E5-E90539C51253}"/>
            </a:ext>
          </a:extLst>
        </xdr:cNvPr>
        <xdr:cNvPicPr>
          <a:picLocks noChangeAspect="1"/>
        </xdr:cNvPicPr>
      </xdr:nvPicPr>
      <xdr:blipFill>
        <a:blip xmlns:r="http://schemas.openxmlformats.org/officeDocument/2006/relationships" r:embed="rId1"/>
        <a:stretch>
          <a:fillRect/>
        </a:stretch>
      </xdr:blipFill>
      <xdr:spPr>
        <a:xfrm>
          <a:off x="95250" y="149159"/>
          <a:ext cx="1582796" cy="1155766"/>
        </a:xfrm>
        <a:prstGeom prst="rect">
          <a:avLst/>
        </a:prstGeom>
      </xdr:spPr>
    </xdr:pic>
    <xdr:clientData/>
  </xdr:twoCellAnchor>
  <xdr:twoCellAnchor>
    <xdr:from>
      <xdr:col>1</xdr:col>
      <xdr:colOff>1524000</xdr:colOff>
      <xdr:row>0</xdr:row>
      <xdr:rowOff>142875</xdr:rowOff>
    </xdr:from>
    <xdr:to>
      <xdr:col>5</xdr:col>
      <xdr:colOff>269282</xdr:colOff>
      <xdr:row>5</xdr:row>
      <xdr:rowOff>130443</xdr:rowOff>
    </xdr:to>
    <xdr:sp macro="" textlink="">
      <xdr:nvSpPr>
        <xdr:cNvPr id="6" name="2 CuadroTexto">
          <a:extLst>
            <a:ext uri="{FF2B5EF4-FFF2-40B4-BE49-F238E27FC236}">
              <a16:creationId xmlns:a16="http://schemas.microsoft.com/office/drawing/2014/main" id="{C28CD5CB-9ADE-4FB8-BBBE-0CD620DC2987}"/>
            </a:ext>
          </a:extLst>
        </xdr:cNvPr>
        <xdr:cNvSpPr txBox="1"/>
      </xdr:nvSpPr>
      <xdr:spPr>
        <a:xfrm>
          <a:off x="2105025" y="142875"/>
          <a:ext cx="6250982" cy="940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endParaRPr lang="es-ES" sz="2000" b="1"/>
        </a:p>
        <a:p>
          <a:pPr algn="ctr">
            <a:lnSpc>
              <a:spcPts val="2000"/>
            </a:lnSpc>
          </a:pPr>
          <a:r>
            <a:rPr lang="es-ES" sz="2000" b="1"/>
            <a:t>PRESUPUESTO ADECUACIÓN</a:t>
          </a:r>
          <a:r>
            <a:rPr lang="es-ES" sz="2000" b="1" baseline="0"/>
            <a:t> PLAZOLETA DEL REGISTRO INMOBILIARIO SEDE CENTRAL</a:t>
          </a:r>
          <a:endParaRPr lang="es-ES" sz="105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1228725</xdr:colOff>
      <xdr:row>5</xdr:row>
      <xdr:rowOff>161925</xdr:rowOff>
    </xdr:to>
    <xdr:pic>
      <xdr:nvPicPr>
        <xdr:cNvPr id="2" name="Imagen 1">
          <a:extLst>
            <a:ext uri="{FF2B5EF4-FFF2-40B4-BE49-F238E27FC236}">
              <a16:creationId xmlns:a16="http://schemas.microsoft.com/office/drawing/2014/main" id="{31F1611A-96E9-44B1-AD32-62B9B43C7FA3}"/>
            </a:ext>
          </a:extLst>
        </xdr:cNvPr>
        <xdr:cNvPicPr>
          <a:picLocks noChangeAspect="1"/>
        </xdr:cNvPicPr>
      </xdr:nvPicPr>
      <xdr:blipFill>
        <a:blip xmlns:r="http://schemas.openxmlformats.org/officeDocument/2006/relationships" r:embed="rId1"/>
        <a:stretch>
          <a:fillRect/>
        </a:stretch>
      </xdr:blipFill>
      <xdr:spPr>
        <a:xfrm>
          <a:off x="0" y="0"/>
          <a:ext cx="1809750" cy="1114425"/>
        </a:xfrm>
        <a:prstGeom prst="rect">
          <a:avLst/>
        </a:prstGeom>
      </xdr:spPr>
    </xdr:pic>
    <xdr:clientData/>
  </xdr:twoCellAnchor>
  <xdr:twoCellAnchor>
    <xdr:from>
      <xdr:col>1</xdr:col>
      <xdr:colOff>1273229</xdr:colOff>
      <xdr:row>2</xdr:row>
      <xdr:rowOff>2</xdr:rowOff>
    </xdr:from>
    <xdr:to>
      <xdr:col>6</xdr:col>
      <xdr:colOff>923924</xdr:colOff>
      <xdr:row>6</xdr:row>
      <xdr:rowOff>161926</xdr:rowOff>
    </xdr:to>
    <xdr:sp macro="" textlink="">
      <xdr:nvSpPr>
        <xdr:cNvPr id="3" name="2 CuadroTexto">
          <a:extLst>
            <a:ext uri="{FF2B5EF4-FFF2-40B4-BE49-F238E27FC236}">
              <a16:creationId xmlns:a16="http://schemas.microsoft.com/office/drawing/2014/main" id="{5AB5141C-FEF2-4291-878F-1430BFB57412}"/>
            </a:ext>
          </a:extLst>
        </xdr:cNvPr>
        <xdr:cNvSpPr txBox="1"/>
      </xdr:nvSpPr>
      <xdr:spPr>
        <a:xfrm>
          <a:off x="1854254" y="381002"/>
          <a:ext cx="8146995" cy="923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endParaRPr lang="es-ES" sz="1000" b="1"/>
        </a:p>
        <a:p>
          <a:pPr algn="ctr">
            <a:lnSpc>
              <a:spcPts val="2000"/>
            </a:lnSpc>
          </a:pPr>
          <a:r>
            <a:rPr lang="es-ES" sz="2000" b="1"/>
            <a:t>OFICINA DE SERVICIOS DEL DISTRITO NACIONAL</a:t>
          </a:r>
        </a:p>
        <a:p>
          <a:pPr algn="ctr">
            <a:lnSpc>
              <a:spcPts val="2000"/>
            </a:lnSpc>
          </a:pPr>
          <a:r>
            <a:rPr lang="es-ES" sz="2000" b="1"/>
            <a:t>ACTIVOS FIJOS.</a:t>
          </a:r>
          <a:endParaRPr lang="es-ES" sz="1050" b="1"/>
        </a:p>
      </xdr:txBody>
    </xdr:sp>
    <xdr:clientData/>
  </xdr:twoCellAnchor>
  <xdr:twoCellAnchor>
    <xdr:from>
      <xdr:col>1</xdr:col>
      <xdr:colOff>2779025</xdr:colOff>
      <xdr:row>36</xdr:row>
      <xdr:rowOff>0</xdr:rowOff>
    </xdr:from>
    <xdr:to>
      <xdr:col>4</xdr:col>
      <xdr:colOff>6509</xdr:colOff>
      <xdr:row>36</xdr:row>
      <xdr:rowOff>149038</xdr:rowOff>
    </xdr:to>
    <xdr:sp macro="" textlink="">
      <xdr:nvSpPr>
        <xdr:cNvPr id="4" name="Text Box 2">
          <a:extLst>
            <a:ext uri="{FF2B5EF4-FFF2-40B4-BE49-F238E27FC236}">
              <a16:creationId xmlns:a16="http://schemas.microsoft.com/office/drawing/2014/main" id="{4419B930-7B00-4C73-ABA9-015556F01D63}"/>
            </a:ext>
          </a:extLst>
        </xdr:cNvPr>
        <xdr:cNvSpPr txBox="1">
          <a:spLocks noChangeArrowheads="1"/>
        </xdr:cNvSpPr>
      </xdr:nvSpPr>
      <xdr:spPr bwMode="auto">
        <a:xfrm>
          <a:off x="3360050" y="21478875"/>
          <a:ext cx="3542559" cy="149038"/>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Arq. Rafaelina Durán</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Encargada del Proyectos de Infraestructura</a:t>
          </a:r>
        </a:p>
      </xdr:txBody>
    </xdr:sp>
    <xdr:clientData/>
  </xdr:twoCellAnchor>
  <xdr:twoCellAnchor>
    <xdr:from>
      <xdr:col>4</xdr:col>
      <xdr:colOff>407455</xdr:colOff>
      <xdr:row>36</xdr:row>
      <xdr:rowOff>0</xdr:rowOff>
    </xdr:from>
    <xdr:to>
      <xdr:col>6</xdr:col>
      <xdr:colOff>1082671</xdr:colOff>
      <xdr:row>36</xdr:row>
      <xdr:rowOff>89646</xdr:rowOff>
    </xdr:to>
    <xdr:sp macro="" textlink="">
      <xdr:nvSpPr>
        <xdr:cNvPr id="5" name="Text Box 2">
          <a:extLst>
            <a:ext uri="{FF2B5EF4-FFF2-40B4-BE49-F238E27FC236}">
              <a16:creationId xmlns:a16="http://schemas.microsoft.com/office/drawing/2014/main" id="{AD3F91DF-78E4-4346-A786-F7529B5A21C8}"/>
            </a:ext>
          </a:extLst>
        </xdr:cNvPr>
        <xdr:cNvSpPr txBox="1">
          <a:spLocks noChangeArrowheads="1"/>
        </xdr:cNvSpPr>
      </xdr:nvSpPr>
      <xdr:spPr bwMode="auto">
        <a:xfrm>
          <a:off x="7303555" y="21478875"/>
          <a:ext cx="2856441" cy="89646"/>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Ing. Carlos Minyety</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Gerente de Infraestructura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2130480</xdr:colOff>
      <xdr:row>3</xdr:row>
      <xdr:rowOff>51954</xdr:rowOff>
    </xdr:from>
    <xdr:to>
      <xdr:col>4</xdr:col>
      <xdr:colOff>900547</xdr:colOff>
      <xdr:row>7</xdr:row>
      <xdr:rowOff>17316</xdr:rowOff>
    </xdr:to>
    <xdr:sp macro="" textlink="">
      <xdr:nvSpPr>
        <xdr:cNvPr id="2" name="2 CuadroTexto">
          <a:extLst>
            <a:ext uri="{FF2B5EF4-FFF2-40B4-BE49-F238E27FC236}">
              <a16:creationId xmlns:a16="http://schemas.microsoft.com/office/drawing/2014/main" id="{0A646CA1-732F-421D-9751-515EC34BEE96}"/>
            </a:ext>
          </a:extLst>
        </xdr:cNvPr>
        <xdr:cNvSpPr txBox="1"/>
      </xdr:nvSpPr>
      <xdr:spPr>
        <a:xfrm>
          <a:off x="2578155" y="566304"/>
          <a:ext cx="4246942" cy="613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r>
            <a:rPr lang="es-ES" sz="2000" b="1"/>
            <a:t>PRESUPUESTO</a:t>
          </a:r>
          <a:r>
            <a:rPr lang="es-ES" sz="2000" b="1" baseline="0"/>
            <a:t>                                                                         </a:t>
          </a:r>
          <a:endParaRPr lang="es-ES" sz="2000" b="1"/>
        </a:p>
        <a:p>
          <a:pPr>
            <a:lnSpc>
              <a:spcPts val="800"/>
            </a:lnSpc>
          </a:pPr>
          <a:endParaRPr lang="es-ES" sz="1050"/>
        </a:p>
        <a:p>
          <a:pPr>
            <a:lnSpc>
              <a:spcPts val="900"/>
            </a:lnSpc>
          </a:pPr>
          <a:r>
            <a:rPr lang="es-ES" sz="1050"/>
            <a:t>                                                            </a:t>
          </a:r>
          <a:r>
            <a:rPr lang="es-ES" sz="1000" b="1">
              <a:latin typeface="+mn-lt"/>
            </a:rPr>
            <a:t>Tecnologia 2</a:t>
          </a:r>
        </a:p>
        <a:p>
          <a:pPr algn="r">
            <a:lnSpc>
              <a:spcPts val="800"/>
            </a:lnSpc>
          </a:pPr>
          <a:endParaRPr lang="es-ES" sz="1050" b="1"/>
        </a:p>
      </xdr:txBody>
    </xdr:sp>
    <xdr:clientData/>
  </xdr:twoCellAnchor>
  <xdr:twoCellAnchor>
    <xdr:from>
      <xdr:col>1</xdr:col>
      <xdr:colOff>4067175</xdr:colOff>
      <xdr:row>51</xdr:row>
      <xdr:rowOff>0</xdr:rowOff>
    </xdr:from>
    <xdr:to>
      <xdr:col>4</xdr:col>
      <xdr:colOff>0</xdr:colOff>
      <xdr:row>51</xdr:row>
      <xdr:rowOff>9525</xdr:rowOff>
    </xdr:to>
    <xdr:cxnSp macro="">
      <xdr:nvCxnSpPr>
        <xdr:cNvPr id="3" name="4 Conector recto">
          <a:extLst>
            <a:ext uri="{FF2B5EF4-FFF2-40B4-BE49-F238E27FC236}">
              <a16:creationId xmlns:a16="http://schemas.microsoft.com/office/drawing/2014/main" id="{80E13551-A842-4300-AB8E-F0789923AF92}"/>
            </a:ext>
          </a:extLst>
        </xdr:cNvPr>
        <xdr:cNvCxnSpPr/>
      </xdr:nvCxnSpPr>
      <xdr:spPr>
        <a:xfrm flipV="1">
          <a:off x="4514850" y="8772525"/>
          <a:ext cx="14097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51</xdr:row>
      <xdr:rowOff>6</xdr:rowOff>
    </xdr:from>
    <xdr:to>
      <xdr:col>1</xdr:col>
      <xdr:colOff>781050</xdr:colOff>
      <xdr:row>51</xdr:row>
      <xdr:rowOff>9525</xdr:rowOff>
    </xdr:to>
    <xdr:cxnSp macro="">
      <xdr:nvCxnSpPr>
        <xdr:cNvPr id="4" name="5 Conector recto">
          <a:extLst>
            <a:ext uri="{FF2B5EF4-FFF2-40B4-BE49-F238E27FC236}">
              <a16:creationId xmlns:a16="http://schemas.microsoft.com/office/drawing/2014/main" id="{BE6D48B6-B58B-4F3E-B63C-97DA034941F2}"/>
            </a:ext>
          </a:extLst>
        </xdr:cNvPr>
        <xdr:cNvCxnSpPr/>
      </xdr:nvCxnSpPr>
      <xdr:spPr>
        <a:xfrm>
          <a:off x="19050" y="8772531"/>
          <a:ext cx="1209675" cy="95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50</xdr:row>
      <xdr:rowOff>152400</xdr:rowOff>
    </xdr:from>
    <xdr:to>
      <xdr:col>6</xdr:col>
      <xdr:colOff>676275</xdr:colOff>
      <xdr:row>51</xdr:row>
      <xdr:rowOff>6</xdr:rowOff>
    </xdr:to>
    <xdr:cxnSp macro="">
      <xdr:nvCxnSpPr>
        <xdr:cNvPr id="5" name="4 Conector recto">
          <a:extLst>
            <a:ext uri="{FF2B5EF4-FFF2-40B4-BE49-F238E27FC236}">
              <a16:creationId xmlns:a16="http://schemas.microsoft.com/office/drawing/2014/main" id="{CAAF1655-BA1E-472D-B262-E08B64551CA8}"/>
            </a:ext>
          </a:extLst>
        </xdr:cNvPr>
        <xdr:cNvCxnSpPr/>
      </xdr:nvCxnSpPr>
      <xdr:spPr>
        <a:xfrm flipV="1">
          <a:off x="6724650" y="8763000"/>
          <a:ext cx="1743075" cy="9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346364</xdr:colOff>
      <xdr:row>0</xdr:row>
      <xdr:rowOff>69273</xdr:rowOff>
    </xdr:from>
    <xdr:to>
      <xdr:col>1</xdr:col>
      <xdr:colOff>1810616</xdr:colOff>
      <xdr:row>7</xdr:row>
      <xdr:rowOff>155864</xdr:rowOff>
    </xdr:to>
    <xdr:pic>
      <xdr:nvPicPr>
        <xdr:cNvPr id="6" name="x_Picture 1" descr="LOGO ACTUALIZADO ENJ-RI-03 (00000002)">
          <a:extLst>
            <a:ext uri="{FF2B5EF4-FFF2-40B4-BE49-F238E27FC236}">
              <a16:creationId xmlns:a16="http://schemas.microsoft.com/office/drawing/2014/main" id="{2B812F71-9570-4824-98F6-59BF46D2070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6364" y="69273"/>
          <a:ext cx="1911927" cy="1248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ora/Desktop/Garcia%20Simo%20enero2018%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rosario\AppData\Local\Microsoft\Windows\INetCache\Content.Outlook\BJGDAOQ5\sambil%20adicion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rosario/AppData/Local/Microsoft/Windows/INetCache/Content.Outlook/BJGDAOQ5/Activos%20Fijos%20ODS%20Samb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Ana-Param"/>
      <sheetName val="Indice"/>
      <sheetName val="Hoja1"/>
    </sheetNames>
    <sheetDataSet>
      <sheetData sheetId="0"/>
      <sheetData sheetId="1">
        <row r="1">
          <cell r="F1" t="str">
            <v>GUIA DE ANALISIS DE COSTOS EDIFICACIONES EN SANTO DOMINGO, REP. DOM.</v>
          </cell>
        </row>
      </sheetData>
      <sheetData sheetId="2">
        <row r="2">
          <cell r="H2" t="str">
            <v>SEP 2017</v>
          </cell>
        </row>
      </sheetData>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IC.CERRAMIENTOS"/>
      <sheetName val="Hoja1"/>
      <sheetName val="ANALISIS ADICIONALES"/>
      <sheetName val="ANALISIS"/>
      <sheetName val="MATERIALES"/>
      <sheetName val="MANO DE OBRA"/>
      <sheetName val="ANALISIS sin precios"/>
    </sheetNames>
    <sheetDataSet>
      <sheetData sheetId="0"/>
      <sheetData sheetId="1"/>
      <sheetData sheetId="2">
        <row r="183">
          <cell r="H183">
            <v>404.72</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BASE"/>
      <sheetName val="PRESUPUESTO"/>
      <sheetName val="VOL (2)"/>
      <sheetName val="VOL"/>
      <sheetName val="ANALISIS "/>
      <sheetName val="TI HECTOR"/>
      <sheetName val="ANA HECTOR"/>
      <sheetName val="FUENTE DE RENDIMIENTO"/>
    </sheetNames>
    <sheetDataSet>
      <sheetData sheetId="0" refreshError="1"/>
      <sheetData sheetId="1" refreshError="1"/>
      <sheetData sheetId="2" refreshError="1"/>
      <sheetData sheetId="3" refreshError="1"/>
      <sheetData sheetId="4">
        <row r="266">
          <cell r="H266">
            <v>80165.437197120002</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88"/>
  <sheetViews>
    <sheetView workbookViewId="0"/>
  </sheetViews>
  <sheetFormatPr baseColWidth="10" defaultColWidth="11.42578125" defaultRowHeight="15.75" outlineLevelRow="1" x14ac:dyDescent="0.25"/>
  <cols>
    <col min="1" max="1" width="17.7109375" style="71" customWidth="1"/>
    <col min="2" max="2" width="69.140625" style="8" customWidth="1"/>
    <col min="3" max="3" width="11.85546875" style="49" bestFit="1" customWidth="1"/>
    <col min="4" max="4" width="9.85546875" style="49" bestFit="1" customWidth="1"/>
    <col min="5" max="5" width="25.5703125" style="31" customWidth="1"/>
    <col min="6" max="6" width="11.28515625" style="31" bestFit="1" customWidth="1"/>
    <col min="8" max="8" width="6" style="5" bestFit="1" customWidth="1"/>
    <col min="9" max="9" width="14.7109375" style="5" bestFit="1" customWidth="1"/>
    <col min="10" max="10" width="13.42578125" style="5" bestFit="1" customWidth="1"/>
    <col min="11" max="11" width="11.42578125" style="5"/>
    <col min="12" max="12" width="6.7109375" style="5" bestFit="1" customWidth="1"/>
    <col min="13" max="16384" width="11.42578125" style="5"/>
  </cols>
  <sheetData>
    <row r="1" spans="1:9" ht="21" x14ac:dyDescent="0.25">
      <c r="A1" s="74"/>
      <c r="B1" s="43" t="s">
        <v>0</v>
      </c>
      <c r="C1" s="46"/>
      <c r="D1" s="46"/>
      <c r="E1" s="64"/>
      <c r="F1" s="64"/>
    </row>
    <row r="2" spans="1:9" x14ac:dyDescent="0.25">
      <c r="C2" s="72" t="s">
        <v>1</v>
      </c>
      <c r="D2" s="72" t="s">
        <v>2</v>
      </c>
      <c r="E2" s="73" t="s">
        <v>3</v>
      </c>
      <c r="F2" s="73" t="s">
        <v>4</v>
      </c>
    </row>
    <row r="3" spans="1:9" x14ac:dyDescent="0.25">
      <c r="A3" s="75"/>
      <c r="B3" s="32" t="s">
        <v>5</v>
      </c>
      <c r="C3" s="47"/>
      <c r="D3" s="47"/>
      <c r="E3" s="65"/>
      <c r="F3" s="65"/>
      <c r="G3" s="5"/>
    </row>
    <row r="5" spans="1:9" x14ac:dyDescent="0.25">
      <c r="A5" s="76"/>
      <c r="B5" s="6" t="s">
        <v>6</v>
      </c>
      <c r="C5" s="48"/>
      <c r="D5" s="48"/>
      <c r="E5" s="7"/>
      <c r="F5" s="7"/>
      <c r="G5" s="5"/>
    </row>
    <row r="6" spans="1:9" outlineLevel="1" x14ac:dyDescent="0.25">
      <c r="E6" s="9"/>
      <c r="F6" s="9"/>
      <c r="G6" s="5"/>
    </row>
    <row r="7" spans="1:9" outlineLevel="1" x14ac:dyDescent="0.25">
      <c r="A7" s="77"/>
      <c r="B7" s="10" t="s">
        <v>7</v>
      </c>
      <c r="C7" s="50" t="s">
        <v>8</v>
      </c>
      <c r="D7" s="50" t="s">
        <v>9</v>
      </c>
      <c r="E7" s="11" t="s">
        <v>10</v>
      </c>
      <c r="F7" s="11" t="s">
        <v>11</v>
      </c>
      <c r="I7" s="5">
        <f>0.333*600</f>
        <v>199.8</v>
      </c>
    </row>
    <row r="8" spans="1:9" outlineLevel="1" x14ac:dyDescent="0.25">
      <c r="B8" s="12" t="s">
        <v>12</v>
      </c>
      <c r="C8" s="51">
        <v>1</v>
      </c>
      <c r="D8" s="51" t="s">
        <v>13</v>
      </c>
      <c r="E8" s="14"/>
      <c r="F8" s="14"/>
    </row>
    <row r="9" spans="1:9" outlineLevel="1" x14ac:dyDescent="0.25">
      <c r="B9" s="15" t="s">
        <v>14</v>
      </c>
      <c r="C9" s="39">
        <v>0.1</v>
      </c>
      <c r="D9" s="39" t="s">
        <v>15</v>
      </c>
      <c r="E9" s="16">
        <v>721</v>
      </c>
      <c r="F9" s="16">
        <f>ROUND(E9*C9,2)</f>
        <v>72.099999999999994</v>
      </c>
    </row>
    <row r="10" spans="1:9" outlineLevel="1" x14ac:dyDescent="0.25">
      <c r="B10" s="15" t="s">
        <v>16</v>
      </c>
      <c r="C10" s="39">
        <v>0.08</v>
      </c>
      <c r="D10" s="39" t="s">
        <v>15</v>
      </c>
      <c r="E10" s="16">
        <v>659</v>
      </c>
      <c r="F10" s="16">
        <f>ROUND(E10*C10,2)</f>
        <v>52.72</v>
      </c>
    </row>
    <row r="11" spans="1:9" outlineLevel="1" x14ac:dyDescent="0.25">
      <c r="B11" s="15" t="s">
        <v>17</v>
      </c>
      <c r="C11" s="39">
        <v>1</v>
      </c>
      <c r="D11" s="39" t="s">
        <v>9</v>
      </c>
      <c r="E11" s="16">
        <v>30</v>
      </c>
      <c r="F11" s="16">
        <f>ROUND(E11*C11,2)</f>
        <v>30</v>
      </c>
    </row>
    <row r="12" spans="1:9" outlineLevel="1" x14ac:dyDescent="0.25">
      <c r="B12" s="15"/>
      <c r="C12" s="39"/>
      <c r="D12" s="39"/>
      <c r="E12" s="14" t="s">
        <v>18</v>
      </c>
      <c r="F12" s="14">
        <f>TRUNC(SUM(F9:F11),2)</f>
        <v>154.82</v>
      </c>
    </row>
    <row r="13" spans="1:9" outlineLevel="1" x14ac:dyDescent="0.25">
      <c r="E13" s="9"/>
      <c r="F13" s="9"/>
      <c r="G13" s="5"/>
    </row>
    <row r="14" spans="1:9" outlineLevel="1" x14ac:dyDescent="0.25">
      <c r="A14" s="77"/>
      <c r="B14" s="10" t="s">
        <v>19</v>
      </c>
      <c r="C14" s="50" t="s">
        <v>8</v>
      </c>
      <c r="D14" s="50" t="s">
        <v>9</v>
      </c>
      <c r="E14" s="11" t="s">
        <v>10</v>
      </c>
      <c r="F14" s="11" t="s">
        <v>11</v>
      </c>
    </row>
    <row r="15" spans="1:9" outlineLevel="1" x14ac:dyDescent="0.25">
      <c r="B15" s="12" t="s">
        <v>12</v>
      </c>
      <c r="C15" s="51">
        <v>1</v>
      </c>
      <c r="D15" s="51" t="s">
        <v>13</v>
      </c>
      <c r="E15" s="14"/>
      <c r="F15" s="14"/>
    </row>
    <row r="16" spans="1:9" outlineLevel="1" x14ac:dyDescent="0.25">
      <c r="B16" s="15" t="s">
        <v>14</v>
      </c>
      <c r="C16" s="39">
        <v>0.1</v>
      </c>
      <c r="D16" s="39" t="s">
        <v>15</v>
      </c>
      <c r="E16" s="16">
        <v>721</v>
      </c>
      <c r="F16" s="16">
        <f>ROUND(E16*C16,2)</f>
        <v>72.099999999999994</v>
      </c>
    </row>
    <row r="17" spans="1:6" outlineLevel="1" x14ac:dyDescent="0.25">
      <c r="B17" s="15" t="s">
        <v>16</v>
      </c>
      <c r="C17" s="39">
        <v>0.16</v>
      </c>
      <c r="D17" s="39" t="s">
        <v>15</v>
      </c>
      <c r="E17" s="16">
        <v>659</v>
      </c>
      <c r="F17" s="16">
        <f>ROUND(E17*C17,2)</f>
        <v>105.44</v>
      </c>
    </row>
    <row r="18" spans="1:6" outlineLevel="1" x14ac:dyDescent="0.25">
      <c r="B18" s="15" t="s">
        <v>17</v>
      </c>
      <c r="C18" s="39">
        <v>1</v>
      </c>
      <c r="D18" s="39" t="s">
        <v>9</v>
      </c>
      <c r="E18" s="16">
        <v>30</v>
      </c>
      <c r="F18" s="16">
        <f>ROUND(E18*C18,2)</f>
        <v>30</v>
      </c>
    </row>
    <row r="19" spans="1:6" outlineLevel="1" x14ac:dyDescent="0.25">
      <c r="B19" s="15"/>
      <c r="C19" s="39"/>
      <c r="D19" s="39"/>
      <c r="E19" s="14" t="s">
        <v>18</v>
      </c>
      <c r="F19" s="14">
        <f>TRUNC(SUM(F16:F18),2)</f>
        <v>207.54</v>
      </c>
    </row>
    <row r="20" spans="1:6" s="5" customFormat="1" outlineLevel="1" x14ac:dyDescent="0.25">
      <c r="A20" s="71"/>
      <c r="B20" s="8"/>
      <c r="C20" s="49"/>
      <c r="D20" s="49"/>
      <c r="E20" s="9"/>
      <c r="F20" s="9"/>
    </row>
    <row r="21" spans="1:6" outlineLevel="1" x14ac:dyDescent="0.25">
      <c r="A21" s="77"/>
      <c r="B21" s="10" t="s">
        <v>20</v>
      </c>
      <c r="C21" s="50" t="s">
        <v>21</v>
      </c>
      <c r="D21" s="50" t="s">
        <v>8</v>
      </c>
      <c r="E21" s="11" t="s">
        <v>22</v>
      </c>
      <c r="F21" s="11" t="s">
        <v>11</v>
      </c>
    </row>
    <row r="22" spans="1:6" s="18" customFormat="1" outlineLevel="1" x14ac:dyDescent="0.25">
      <c r="A22" s="71"/>
      <c r="B22" s="17" t="s">
        <v>23</v>
      </c>
      <c r="C22" s="52" t="s">
        <v>15</v>
      </c>
      <c r="D22" s="52">
        <v>0.02</v>
      </c>
      <c r="E22" s="66">
        <v>600</v>
      </c>
      <c r="F22" s="66">
        <f>+E22*D22</f>
        <v>12</v>
      </c>
    </row>
    <row r="23" spans="1:6" s="18" customFormat="1" outlineLevel="1" x14ac:dyDescent="0.25">
      <c r="A23" s="71"/>
      <c r="B23" s="17" t="s">
        <v>24</v>
      </c>
      <c r="C23" s="52" t="s">
        <v>15</v>
      </c>
      <c r="D23" s="52">
        <v>0.02</v>
      </c>
      <c r="E23" s="66">
        <v>500</v>
      </c>
      <c r="F23" s="66">
        <f>+E23*D23</f>
        <v>10</v>
      </c>
    </row>
    <row r="24" spans="1:6" s="18" customFormat="1" outlineLevel="1" x14ac:dyDescent="0.25">
      <c r="A24" s="71"/>
      <c r="B24" s="17" t="s">
        <v>25</v>
      </c>
      <c r="C24" s="52" t="s">
        <v>26</v>
      </c>
      <c r="D24" s="52">
        <v>0.5</v>
      </c>
      <c r="E24" s="66">
        <v>100</v>
      </c>
      <c r="F24" s="66">
        <f>+E24*D24</f>
        <v>50</v>
      </c>
    </row>
    <row r="25" spans="1:6" s="18" customFormat="1" outlineLevel="1" x14ac:dyDescent="0.25">
      <c r="A25" s="71"/>
      <c r="B25" s="15"/>
      <c r="C25" s="39"/>
      <c r="D25" s="39"/>
      <c r="E25" s="14" t="s">
        <v>27</v>
      </c>
      <c r="F25" s="14">
        <f>+SUM(F22:F24)</f>
        <v>72</v>
      </c>
    </row>
    <row r="26" spans="1:6" s="5" customFormat="1" outlineLevel="1" x14ac:dyDescent="0.25">
      <c r="A26" s="71"/>
      <c r="B26" s="8"/>
      <c r="C26" s="49"/>
      <c r="D26" s="49"/>
      <c r="E26" s="9"/>
      <c r="F26" s="9"/>
    </row>
    <row r="27" spans="1:6" outlineLevel="1" x14ac:dyDescent="0.25">
      <c r="A27" s="77"/>
      <c r="B27" s="10" t="s">
        <v>28</v>
      </c>
      <c r="C27" s="50" t="s">
        <v>8</v>
      </c>
      <c r="D27" s="50" t="s">
        <v>21</v>
      </c>
      <c r="E27" s="11" t="s">
        <v>22</v>
      </c>
      <c r="F27" s="11" t="s">
        <v>11</v>
      </c>
    </row>
    <row r="28" spans="1:6" s="18" customFormat="1" outlineLevel="1" x14ac:dyDescent="0.25">
      <c r="A28" s="71"/>
      <c r="B28" s="19" t="s">
        <v>29</v>
      </c>
      <c r="C28" s="51">
        <v>10</v>
      </c>
      <c r="D28" s="51" t="s">
        <v>30</v>
      </c>
      <c r="E28" s="20"/>
      <c r="F28" s="20"/>
    </row>
    <row r="29" spans="1:6" s="18" customFormat="1" outlineLevel="1" x14ac:dyDescent="0.25">
      <c r="A29" s="71"/>
      <c r="B29" s="21" t="s">
        <v>31</v>
      </c>
      <c r="C29" s="39">
        <v>1</v>
      </c>
      <c r="D29" s="39" t="s">
        <v>32</v>
      </c>
      <c r="E29" s="22">
        <v>1569</v>
      </c>
      <c r="F29" s="22">
        <f>C29*E29</f>
        <v>1569</v>
      </c>
    </row>
    <row r="30" spans="1:6" s="18" customFormat="1" outlineLevel="1" x14ac:dyDescent="0.25">
      <c r="A30" s="71"/>
      <c r="B30" s="21" t="s">
        <v>33</v>
      </c>
      <c r="C30" s="39">
        <v>0</v>
      </c>
      <c r="D30" s="39" t="s">
        <v>32</v>
      </c>
      <c r="E30" s="22">
        <v>1255</v>
      </c>
      <c r="F30" s="22">
        <f>C30*E30</f>
        <v>0</v>
      </c>
    </row>
    <row r="31" spans="1:6" s="18" customFormat="1" outlineLevel="1" x14ac:dyDescent="0.25">
      <c r="A31" s="71"/>
      <c r="B31" s="21" t="s">
        <v>34</v>
      </c>
      <c r="C31" s="39">
        <v>1</v>
      </c>
      <c r="D31" s="39" t="s">
        <v>32</v>
      </c>
      <c r="E31" s="22">
        <v>1100</v>
      </c>
      <c r="F31" s="22">
        <f>C31*E31</f>
        <v>1100</v>
      </c>
    </row>
    <row r="32" spans="1:6" s="18" customFormat="1" outlineLevel="1" x14ac:dyDescent="0.25">
      <c r="A32" s="71"/>
      <c r="B32" s="21" t="s">
        <v>35</v>
      </c>
      <c r="C32" s="39">
        <v>1</v>
      </c>
      <c r="D32" s="39" t="s">
        <v>32</v>
      </c>
      <c r="E32" s="22">
        <v>659</v>
      </c>
      <c r="F32" s="22">
        <f>C32*E32</f>
        <v>659</v>
      </c>
    </row>
    <row r="33" spans="1:6" s="18" customFormat="1" outlineLevel="1" x14ac:dyDescent="0.25">
      <c r="A33" s="71"/>
      <c r="B33" s="23" t="s">
        <v>36</v>
      </c>
      <c r="C33" s="39">
        <v>1</v>
      </c>
      <c r="D33" s="39" t="s">
        <v>37</v>
      </c>
      <c r="E33" s="22">
        <v>50</v>
      </c>
      <c r="F33" s="22">
        <f>C33*E33</f>
        <v>50</v>
      </c>
    </row>
    <row r="34" spans="1:6" s="18" customFormat="1" outlineLevel="1" x14ac:dyDescent="0.25">
      <c r="A34" s="71"/>
      <c r="B34" s="21"/>
      <c r="C34" s="39"/>
      <c r="D34" s="39"/>
      <c r="E34" s="14" t="s">
        <v>18</v>
      </c>
      <c r="F34" s="14">
        <f>TRUNC(SUM(F29:F33)/C28,2)</f>
        <v>337.8</v>
      </c>
    </row>
    <row r="35" spans="1:6" s="18" customFormat="1" outlineLevel="1" x14ac:dyDescent="0.25">
      <c r="A35" s="71"/>
      <c r="B35" s="21"/>
      <c r="C35" s="39"/>
      <c r="D35" s="39"/>
      <c r="E35" s="16"/>
      <c r="F35" s="16"/>
    </row>
    <row r="36" spans="1:6" outlineLevel="1" x14ac:dyDescent="0.25">
      <c r="A36" s="77"/>
      <c r="B36" s="10" t="s">
        <v>38</v>
      </c>
      <c r="C36" s="50" t="s">
        <v>8</v>
      </c>
      <c r="D36" s="50" t="s">
        <v>9</v>
      </c>
      <c r="E36" s="11" t="s">
        <v>10</v>
      </c>
      <c r="F36" s="11" t="s">
        <v>11</v>
      </c>
    </row>
    <row r="37" spans="1:6" outlineLevel="1" x14ac:dyDescent="0.25">
      <c r="B37" s="12" t="s">
        <v>12</v>
      </c>
      <c r="C37" s="51">
        <v>1</v>
      </c>
      <c r="D37" s="51" t="s">
        <v>13</v>
      </c>
      <c r="E37" s="14"/>
      <c r="F37" s="14"/>
    </row>
    <row r="38" spans="1:6" outlineLevel="1" x14ac:dyDescent="0.25">
      <c r="B38" s="15" t="s">
        <v>39</v>
      </c>
      <c r="C38" s="39">
        <f>3/18.69</f>
        <v>0.16051364365971107</v>
      </c>
      <c r="D38" s="39" t="s">
        <v>15</v>
      </c>
      <c r="E38" s="16">
        <v>659</v>
      </c>
      <c r="F38" s="16">
        <f>ROUND(E38*C38,2)</f>
        <v>105.78</v>
      </c>
    </row>
    <row r="39" spans="1:6" outlineLevel="1" x14ac:dyDescent="0.25">
      <c r="B39" s="15" t="s">
        <v>16</v>
      </c>
      <c r="C39" s="39">
        <f>(1/18.69)*2</f>
        <v>0.1070090957731407</v>
      </c>
      <c r="D39" s="39" t="s">
        <v>15</v>
      </c>
      <c r="E39" s="16">
        <v>659</v>
      </c>
      <c r="F39" s="16">
        <f>ROUND(E39*C39,2)</f>
        <v>70.52</v>
      </c>
    </row>
    <row r="40" spans="1:6" outlineLevel="1" x14ac:dyDescent="0.25">
      <c r="B40" s="15" t="s">
        <v>40</v>
      </c>
      <c r="C40" s="39">
        <v>1</v>
      </c>
      <c r="D40" s="39" t="s">
        <v>9</v>
      </c>
      <c r="E40" s="16">
        <v>60</v>
      </c>
      <c r="F40" s="16">
        <f>ROUND(E40*C40,2)</f>
        <v>60</v>
      </c>
    </row>
    <row r="41" spans="1:6" outlineLevel="1" x14ac:dyDescent="0.25">
      <c r="B41" s="15"/>
      <c r="C41" s="39"/>
      <c r="D41" s="39"/>
      <c r="E41" s="14" t="s">
        <v>18</v>
      </c>
      <c r="F41" s="14">
        <f>TRUNC(SUM(F38:F40),2)</f>
        <v>236.3</v>
      </c>
    </row>
    <row r="42" spans="1:6" outlineLevel="1" x14ac:dyDescent="0.25">
      <c r="E42" s="9"/>
      <c r="F42" s="9"/>
    </row>
    <row r="43" spans="1:6" outlineLevel="1" x14ac:dyDescent="0.25">
      <c r="A43" s="77"/>
      <c r="B43" s="10" t="s">
        <v>41</v>
      </c>
      <c r="C43" s="50" t="s">
        <v>8</v>
      </c>
      <c r="D43" s="50" t="s">
        <v>9</v>
      </c>
      <c r="E43" s="11" t="s">
        <v>10</v>
      </c>
      <c r="F43" s="11" t="s">
        <v>11</v>
      </c>
    </row>
    <row r="44" spans="1:6" outlineLevel="1" x14ac:dyDescent="0.25">
      <c r="B44" s="12" t="s">
        <v>12</v>
      </c>
      <c r="C44" s="51">
        <v>1</v>
      </c>
      <c r="D44" s="51" t="s">
        <v>13</v>
      </c>
      <c r="E44" s="14"/>
      <c r="F44" s="14"/>
    </row>
    <row r="45" spans="1:6" outlineLevel="1" x14ac:dyDescent="0.25">
      <c r="B45" s="15" t="s">
        <v>23</v>
      </c>
      <c r="C45" s="39">
        <f>1/6</f>
        <v>0.16666666666666666</v>
      </c>
      <c r="D45" s="39" t="s">
        <v>15</v>
      </c>
      <c r="E45" s="16">
        <v>659</v>
      </c>
      <c r="F45" s="16">
        <f>ROUND(E45*C45,2)</f>
        <v>109.83</v>
      </c>
    </row>
    <row r="46" spans="1:6" outlineLevel="1" x14ac:dyDescent="0.25">
      <c r="B46" s="15" t="s">
        <v>16</v>
      </c>
      <c r="C46" s="49">
        <f>(0.5/6)</f>
        <v>8.3333333333333329E-2</v>
      </c>
      <c r="D46" s="39" t="s">
        <v>15</v>
      </c>
      <c r="E46" s="16">
        <v>659</v>
      </c>
      <c r="F46" s="16">
        <f>ROUND(E46*C46,2)</f>
        <v>54.92</v>
      </c>
    </row>
    <row r="47" spans="1:6" outlineLevel="1" x14ac:dyDescent="0.25">
      <c r="B47" s="15" t="s">
        <v>40</v>
      </c>
      <c r="C47" s="39">
        <v>1</v>
      </c>
      <c r="D47" s="39" t="s">
        <v>9</v>
      </c>
      <c r="E47" s="16">
        <v>60</v>
      </c>
      <c r="F47" s="16">
        <f>ROUND(E47*C47,2)</f>
        <v>60</v>
      </c>
    </row>
    <row r="48" spans="1:6" outlineLevel="1" x14ac:dyDescent="0.25">
      <c r="B48" s="15"/>
      <c r="C48" s="39"/>
      <c r="D48" s="39"/>
      <c r="E48" s="14" t="s">
        <v>18</v>
      </c>
      <c r="F48" s="14">
        <f>TRUNC(SUM(F45:F47),2)</f>
        <v>224.75</v>
      </c>
    </row>
    <row r="49" spans="1:6" outlineLevel="1" x14ac:dyDescent="0.25">
      <c r="E49" s="9"/>
      <c r="F49" s="9"/>
    </row>
    <row r="50" spans="1:6" outlineLevel="1" x14ac:dyDescent="0.25">
      <c r="A50" s="77"/>
      <c r="B50" s="10" t="s">
        <v>42</v>
      </c>
      <c r="C50" s="50" t="s">
        <v>8</v>
      </c>
      <c r="D50" s="50" t="s">
        <v>9</v>
      </c>
      <c r="E50" s="11" t="s">
        <v>10</v>
      </c>
      <c r="F50" s="11" t="s">
        <v>11</v>
      </c>
    </row>
    <row r="51" spans="1:6" outlineLevel="1" x14ac:dyDescent="0.25">
      <c r="B51" s="12" t="s">
        <v>12</v>
      </c>
      <c r="C51" s="51">
        <v>1</v>
      </c>
      <c r="D51" s="51" t="s">
        <v>13</v>
      </c>
      <c r="E51" s="14"/>
      <c r="F51" s="14"/>
    </row>
    <row r="52" spans="1:6" outlineLevel="1" x14ac:dyDescent="0.25">
      <c r="B52" s="15" t="s">
        <v>43</v>
      </c>
      <c r="C52" s="39">
        <v>0.1</v>
      </c>
      <c r="D52" s="39" t="s">
        <v>15</v>
      </c>
      <c r="E52" s="16">
        <v>721</v>
      </c>
      <c r="F52" s="16">
        <f>ROUND(E52*C52,2)</f>
        <v>72.099999999999994</v>
      </c>
    </row>
    <row r="53" spans="1:6" outlineLevel="1" x14ac:dyDescent="0.25">
      <c r="B53" s="15" t="s">
        <v>44</v>
      </c>
      <c r="C53" s="39">
        <v>0.2</v>
      </c>
      <c r="D53" s="39" t="s">
        <v>15</v>
      </c>
      <c r="E53" s="16">
        <v>659</v>
      </c>
      <c r="F53" s="16">
        <f>ROUND(E53*C53,2)</f>
        <v>131.80000000000001</v>
      </c>
    </row>
    <row r="54" spans="1:6" outlineLevel="1" x14ac:dyDescent="0.25">
      <c r="B54" s="15" t="s">
        <v>17</v>
      </c>
      <c r="C54" s="39">
        <v>1</v>
      </c>
      <c r="D54" s="39" t="s">
        <v>9</v>
      </c>
      <c r="E54" s="16">
        <v>50</v>
      </c>
      <c r="F54" s="16">
        <f>ROUND(E54*C54,2)</f>
        <v>50</v>
      </c>
    </row>
    <row r="55" spans="1:6" outlineLevel="1" x14ac:dyDescent="0.25">
      <c r="B55" s="15"/>
      <c r="C55" s="39"/>
      <c r="D55" s="39"/>
      <c r="E55" s="14" t="s">
        <v>18</v>
      </c>
      <c r="F55" s="14">
        <f>TRUNC(SUM(F52:F54),2)</f>
        <v>253.9</v>
      </c>
    </row>
    <row r="56" spans="1:6" outlineLevel="1" x14ac:dyDescent="0.25">
      <c r="E56" s="9"/>
      <c r="F56" s="9"/>
    </row>
    <row r="57" spans="1:6" outlineLevel="1" x14ac:dyDescent="0.25">
      <c r="A57" s="77"/>
      <c r="B57" s="10" t="s">
        <v>45</v>
      </c>
      <c r="C57" s="50" t="s">
        <v>8</v>
      </c>
      <c r="D57" s="50" t="s">
        <v>9</v>
      </c>
      <c r="E57" s="11" t="s">
        <v>10</v>
      </c>
      <c r="F57" s="11" t="s">
        <v>11</v>
      </c>
    </row>
    <row r="58" spans="1:6" outlineLevel="1" x14ac:dyDescent="0.25">
      <c r="B58" s="15" t="s">
        <v>46</v>
      </c>
      <c r="C58" s="39">
        <v>1</v>
      </c>
      <c r="D58" s="39" t="s">
        <v>37</v>
      </c>
      <c r="E58" s="16">
        <v>350</v>
      </c>
      <c r="F58" s="16">
        <v>350</v>
      </c>
    </row>
    <row r="59" spans="1:6" outlineLevel="1" x14ac:dyDescent="0.25">
      <c r="B59" s="15" t="s">
        <v>47</v>
      </c>
      <c r="C59" s="49">
        <v>1</v>
      </c>
      <c r="D59" s="39" t="s">
        <v>37</v>
      </c>
      <c r="E59" s="16">
        <v>20</v>
      </c>
      <c r="F59" s="16">
        <f>ROUND(E59*C59,2)</f>
        <v>20</v>
      </c>
    </row>
    <row r="60" spans="1:6" outlineLevel="1" x14ac:dyDescent="0.25">
      <c r="B60" s="15" t="s">
        <v>40</v>
      </c>
      <c r="C60" s="39">
        <v>1</v>
      </c>
      <c r="D60" s="39" t="s">
        <v>9</v>
      </c>
      <c r="E60" s="16">
        <v>30</v>
      </c>
      <c r="F60" s="16">
        <f>ROUND(E60*C60,2)</f>
        <v>30</v>
      </c>
    </row>
    <row r="61" spans="1:6" outlineLevel="1" x14ac:dyDescent="0.25">
      <c r="B61" s="15"/>
      <c r="C61" s="39"/>
      <c r="D61" s="39"/>
      <c r="E61" s="14" t="s">
        <v>48</v>
      </c>
      <c r="F61" s="14">
        <f>TRUNC(SUM(F58:F60),2)</f>
        <v>400</v>
      </c>
    </row>
    <row r="62" spans="1:6" outlineLevel="1" x14ac:dyDescent="0.25">
      <c r="E62" s="9"/>
      <c r="F62" s="9"/>
    </row>
    <row r="63" spans="1:6" outlineLevel="1" x14ac:dyDescent="0.25">
      <c r="A63" s="77"/>
      <c r="B63" s="10" t="s">
        <v>49</v>
      </c>
      <c r="C63" s="50" t="s">
        <v>8</v>
      </c>
      <c r="D63" s="50" t="s">
        <v>9</v>
      </c>
      <c r="E63" s="11" t="s">
        <v>10</v>
      </c>
      <c r="F63" s="11" t="s">
        <v>11</v>
      </c>
    </row>
    <row r="64" spans="1:6" outlineLevel="1" x14ac:dyDescent="0.25">
      <c r="B64" s="15" t="s">
        <v>46</v>
      </c>
      <c r="C64" s="39">
        <v>1</v>
      </c>
      <c r="D64" s="39" t="s">
        <v>37</v>
      </c>
      <c r="E64" s="16">
        <v>800</v>
      </c>
      <c r="F64" s="16">
        <f>ROUND(E64*C64,2)</f>
        <v>800</v>
      </c>
    </row>
    <row r="65" spans="1:6" outlineLevel="1" x14ac:dyDescent="0.25">
      <c r="B65" s="15" t="s">
        <v>16</v>
      </c>
      <c r="C65" s="49">
        <v>8.3333333333333329E-2</v>
      </c>
      <c r="D65" s="39" t="s">
        <v>15</v>
      </c>
      <c r="E65" s="16">
        <v>659</v>
      </c>
      <c r="F65" s="16">
        <f>ROUND(E65*C65,2)</f>
        <v>54.92</v>
      </c>
    </row>
    <row r="66" spans="1:6" outlineLevel="1" x14ac:dyDescent="0.25">
      <c r="B66" s="15" t="s">
        <v>40</v>
      </c>
      <c r="C66" s="39">
        <v>1</v>
      </c>
      <c r="D66" s="39" t="s">
        <v>9</v>
      </c>
      <c r="E66" s="16">
        <v>60</v>
      </c>
      <c r="F66" s="16">
        <f>ROUND(E66*C66,2)</f>
        <v>60</v>
      </c>
    </row>
    <row r="67" spans="1:6" outlineLevel="1" x14ac:dyDescent="0.25">
      <c r="B67" s="15"/>
      <c r="C67" s="39"/>
      <c r="D67" s="39"/>
      <c r="E67" s="14" t="s">
        <v>48</v>
      </c>
      <c r="F67" s="14">
        <f>TRUNC(SUM(F64:F66),2)</f>
        <v>914.92</v>
      </c>
    </row>
    <row r="68" spans="1:6" outlineLevel="1" x14ac:dyDescent="0.25">
      <c r="E68" s="9"/>
      <c r="F68" s="9"/>
    </row>
    <row r="69" spans="1:6" outlineLevel="1" x14ac:dyDescent="0.25">
      <c r="A69" s="77"/>
      <c r="B69" s="10" t="s">
        <v>50</v>
      </c>
      <c r="C69" s="50" t="s">
        <v>8</v>
      </c>
      <c r="D69" s="50" t="s">
        <v>9</v>
      </c>
      <c r="E69" s="11" t="s">
        <v>10</v>
      </c>
      <c r="F69" s="11" t="s">
        <v>11</v>
      </c>
    </row>
    <row r="70" spans="1:6" outlineLevel="1" x14ac:dyDescent="0.25">
      <c r="B70" s="15" t="s">
        <v>46</v>
      </c>
      <c r="C70" s="39">
        <v>1</v>
      </c>
      <c r="D70" s="39" t="s">
        <v>37</v>
      </c>
      <c r="E70" s="16">
        <v>750</v>
      </c>
      <c r="F70" s="16">
        <f>ROUND(E70*C70,2)</f>
        <v>750</v>
      </c>
    </row>
    <row r="71" spans="1:6" outlineLevel="1" x14ac:dyDescent="0.25">
      <c r="B71" s="15" t="s">
        <v>16</v>
      </c>
      <c r="C71" s="49">
        <v>8.3333333333333329E-2</v>
      </c>
      <c r="D71" s="39" t="s">
        <v>15</v>
      </c>
      <c r="E71" s="16">
        <v>659</v>
      </c>
      <c r="F71" s="16">
        <f>ROUND(E71*C71,2)</f>
        <v>54.92</v>
      </c>
    </row>
    <row r="72" spans="1:6" outlineLevel="1" x14ac:dyDescent="0.25">
      <c r="B72" s="15" t="s">
        <v>40</v>
      </c>
      <c r="C72" s="39">
        <v>1</v>
      </c>
      <c r="D72" s="39" t="s">
        <v>9</v>
      </c>
      <c r="E72" s="16">
        <v>60</v>
      </c>
      <c r="F72" s="16">
        <f>ROUND(E72*C72,2)</f>
        <v>60</v>
      </c>
    </row>
    <row r="73" spans="1:6" outlineLevel="1" x14ac:dyDescent="0.25">
      <c r="B73" s="15"/>
      <c r="C73" s="39"/>
      <c r="D73" s="39"/>
      <c r="E73" s="14" t="s">
        <v>48</v>
      </c>
      <c r="F73" s="14">
        <f>TRUNC(SUM(F70:F72),2)</f>
        <v>864.92</v>
      </c>
    </row>
    <row r="74" spans="1:6" outlineLevel="1" x14ac:dyDescent="0.25">
      <c r="E74" s="9"/>
      <c r="F74" s="9"/>
    </row>
    <row r="75" spans="1:6" outlineLevel="1" x14ac:dyDescent="0.25">
      <c r="A75" s="77"/>
      <c r="B75" s="10" t="s">
        <v>51</v>
      </c>
      <c r="C75" s="50" t="s">
        <v>8</v>
      </c>
      <c r="D75" s="50" t="s">
        <v>9</v>
      </c>
      <c r="E75" s="11" t="s">
        <v>10</v>
      </c>
      <c r="F75" s="11" t="s">
        <v>11</v>
      </c>
    </row>
    <row r="76" spans="1:6" outlineLevel="1" x14ac:dyDescent="0.25">
      <c r="B76" s="15" t="s">
        <v>46</v>
      </c>
      <c r="C76" s="39">
        <v>1</v>
      </c>
      <c r="D76" s="39" t="s">
        <v>37</v>
      </c>
      <c r="E76" s="16">
        <v>700</v>
      </c>
      <c r="F76" s="16">
        <f>ROUND(E76*C76,2)</f>
        <v>700</v>
      </c>
    </row>
    <row r="77" spans="1:6" outlineLevel="1" x14ac:dyDescent="0.25">
      <c r="B77" s="15" t="s">
        <v>16</v>
      </c>
      <c r="C77" s="49">
        <v>8.3333333333333329E-2</v>
      </c>
      <c r="D77" s="39" t="s">
        <v>15</v>
      </c>
      <c r="E77" s="16">
        <v>659</v>
      </c>
      <c r="F77" s="16">
        <f>ROUND(E77*C77,2)</f>
        <v>54.92</v>
      </c>
    </row>
    <row r="78" spans="1:6" outlineLevel="1" x14ac:dyDescent="0.25">
      <c r="B78" s="15" t="s">
        <v>40</v>
      </c>
      <c r="C78" s="39">
        <v>1</v>
      </c>
      <c r="D78" s="39" t="s">
        <v>9</v>
      </c>
      <c r="E78" s="16">
        <v>60</v>
      </c>
      <c r="F78" s="16">
        <f>ROUND(E78*C78,2)</f>
        <v>60</v>
      </c>
    </row>
    <row r="79" spans="1:6" outlineLevel="1" x14ac:dyDescent="0.25">
      <c r="B79" s="15"/>
      <c r="C79" s="39"/>
      <c r="D79" s="39"/>
      <c r="E79" s="14" t="s">
        <v>48</v>
      </c>
      <c r="F79" s="14">
        <f>TRUNC(SUM(F76:F78),2)</f>
        <v>814.92</v>
      </c>
    </row>
    <row r="80" spans="1:6" outlineLevel="1" x14ac:dyDescent="0.25">
      <c r="E80" s="9"/>
      <c r="F80" s="9"/>
    </row>
    <row r="81" spans="1:6" outlineLevel="1" x14ac:dyDescent="0.25">
      <c r="A81" s="77"/>
      <c r="B81" s="10" t="s">
        <v>52</v>
      </c>
      <c r="C81" s="50" t="s">
        <v>8</v>
      </c>
      <c r="D81" s="50" t="s">
        <v>9</v>
      </c>
      <c r="E81" s="11" t="s">
        <v>10</v>
      </c>
      <c r="F81" s="11" t="s">
        <v>11</v>
      </c>
    </row>
    <row r="82" spans="1:6" outlineLevel="1" x14ac:dyDescent="0.25">
      <c r="B82" s="15" t="s">
        <v>46</v>
      </c>
      <c r="C82" s="39">
        <v>1</v>
      </c>
      <c r="D82" s="39" t="s">
        <v>37</v>
      </c>
      <c r="E82" s="16">
        <v>500</v>
      </c>
      <c r="F82" s="16">
        <f>ROUND(E82*C82,2)</f>
        <v>500</v>
      </c>
    </row>
    <row r="83" spans="1:6" outlineLevel="1" x14ac:dyDescent="0.25">
      <c r="B83" s="15" t="s">
        <v>16</v>
      </c>
      <c r="C83" s="49">
        <v>8.3333333333333329E-2</v>
      </c>
      <c r="D83" s="39" t="s">
        <v>15</v>
      </c>
      <c r="E83" s="16">
        <v>659</v>
      </c>
      <c r="F83" s="16">
        <f>ROUND(E83*C83,2)</f>
        <v>54.92</v>
      </c>
    </row>
    <row r="84" spans="1:6" outlineLevel="1" x14ac:dyDescent="0.25">
      <c r="B84" s="15" t="s">
        <v>40</v>
      </c>
      <c r="C84" s="39">
        <v>1</v>
      </c>
      <c r="D84" s="39" t="s">
        <v>9</v>
      </c>
      <c r="E84" s="16">
        <v>60</v>
      </c>
      <c r="F84" s="16">
        <f>ROUND(E84*C84,2)</f>
        <v>60</v>
      </c>
    </row>
    <row r="85" spans="1:6" outlineLevel="1" x14ac:dyDescent="0.25">
      <c r="B85" s="15"/>
      <c r="C85" s="39"/>
      <c r="D85" s="39"/>
      <c r="E85" s="14" t="s">
        <v>48</v>
      </c>
      <c r="F85" s="14">
        <f>TRUNC(SUM(F82:F84),2)</f>
        <v>614.91999999999996</v>
      </c>
    </row>
    <row r="86" spans="1:6" outlineLevel="1" x14ac:dyDescent="0.25">
      <c r="E86" s="9"/>
      <c r="F86" s="9"/>
    </row>
    <row r="87" spans="1:6" outlineLevel="1" x14ac:dyDescent="0.25">
      <c r="A87" s="77"/>
      <c r="B87" s="10" t="s">
        <v>53</v>
      </c>
      <c r="C87" s="50" t="s">
        <v>8</v>
      </c>
      <c r="D87" s="50" t="s">
        <v>9</v>
      </c>
      <c r="E87" s="11" t="s">
        <v>10</v>
      </c>
      <c r="F87" s="11" t="s">
        <v>11</v>
      </c>
    </row>
    <row r="88" spans="1:6" outlineLevel="1" x14ac:dyDescent="0.25">
      <c r="B88" s="15" t="s">
        <v>46</v>
      </c>
      <c r="C88" s="39">
        <v>1</v>
      </c>
      <c r="D88" s="39" t="s">
        <v>37</v>
      </c>
      <c r="E88" s="16">
        <v>275</v>
      </c>
      <c r="F88" s="16">
        <f>ROUND(E88*C88,2)</f>
        <v>275</v>
      </c>
    </row>
    <row r="89" spans="1:6" outlineLevel="1" x14ac:dyDescent="0.25">
      <c r="B89" s="15" t="s">
        <v>16</v>
      </c>
      <c r="C89" s="49">
        <v>8.3333333333333329E-2</v>
      </c>
      <c r="D89" s="39" t="s">
        <v>15</v>
      </c>
      <c r="E89" s="16">
        <v>659</v>
      </c>
      <c r="F89" s="16">
        <f>ROUND(E89*C89,2)</f>
        <v>54.92</v>
      </c>
    </row>
    <row r="90" spans="1:6" s="5" customFormat="1" outlineLevel="1" x14ac:dyDescent="0.25">
      <c r="A90" s="71"/>
      <c r="B90" s="15" t="s">
        <v>40</v>
      </c>
      <c r="C90" s="39">
        <v>1</v>
      </c>
      <c r="D90" s="39" t="s">
        <v>9</v>
      </c>
      <c r="E90" s="16">
        <v>20</v>
      </c>
      <c r="F90" s="16">
        <f>ROUND(E90*C90,2)</f>
        <v>20</v>
      </c>
    </row>
    <row r="91" spans="1:6" outlineLevel="1" x14ac:dyDescent="0.25">
      <c r="B91" s="15"/>
      <c r="C91" s="39"/>
      <c r="D91" s="39"/>
      <c r="E91" s="14" t="s">
        <v>18</v>
      </c>
      <c r="F91" s="14">
        <f>TRUNC(SUM(F88:F90),2)</f>
        <v>349.92</v>
      </c>
    </row>
    <row r="92" spans="1:6" outlineLevel="1" x14ac:dyDescent="0.25"/>
    <row r="93" spans="1:6" outlineLevel="1" x14ac:dyDescent="0.25">
      <c r="A93" s="77"/>
      <c r="B93" s="10" t="s">
        <v>54</v>
      </c>
      <c r="C93" s="50" t="s">
        <v>8</v>
      </c>
      <c r="D93" s="50" t="s">
        <v>9</v>
      </c>
      <c r="E93" s="11" t="s">
        <v>10</v>
      </c>
      <c r="F93" s="11" t="s">
        <v>11</v>
      </c>
    </row>
    <row r="94" spans="1:6" outlineLevel="1" x14ac:dyDescent="0.25">
      <c r="B94" s="15" t="s">
        <v>46</v>
      </c>
      <c r="C94" s="39">
        <v>1</v>
      </c>
      <c r="D94" s="39" t="s">
        <v>37</v>
      </c>
      <c r="E94" s="16">
        <v>80</v>
      </c>
      <c r="F94" s="16">
        <f>ROUND(E94*C94,2)</f>
        <v>80</v>
      </c>
    </row>
    <row r="95" spans="1:6" outlineLevel="1" x14ac:dyDescent="0.25">
      <c r="B95" s="15" t="s">
        <v>55</v>
      </c>
      <c r="C95" s="49">
        <v>6.2500000000000003E-3</v>
      </c>
      <c r="D95" s="39" t="s">
        <v>15</v>
      </c>
      <c r="E95" s="16">
        <v>659</v>
      </c>
      <c r="F95" s="16">
        <f>ROUND(E95*C95,2)</f>
        <v>4.12</v>
      </c>
    </row>
    <row r="96" spans="1:6" outlineLevel="1" x14ac:dyDescent="0.25">
      <c r="B96" s="15" t="s">
        <v>40</v>
      </c>
      <c r="C96" s="39">
        <v>1</v>
      </c>
      <c r="D96" s="39" t="s">
        <v>9</v>
      </c>
      <c r="E96" s="16">
        <v>15</v>
      </c>
      <c r="F96" s="16">
        <f>ROUND(E96*C96,2)</f>
        <v>15</v>
      </c>
    </row>
    <row r="97" spans="1:6" outlineLevel="1" x14ac:dyDescent="0.25">
      <c r="B97" s="15"/>
      <c r="C97" s="39"/>
      <c r="D97" s="39"/>
      <c r="E97" s="14" t="s">
        <v>18</v>
      </c>
      <c r="F97" s="14">
        <f>TRUNC(SUM(F94:F96),2)</f>
        <v>99.12</v>
      </c>
    </row>
    <row r="98" spans="1:6" outlineLevel="1" x14ac:dyDescent="0.25">
      <c r="E98" s="9"/>
      <c r="F98" s="9"/>
    </row>
    <row r="99" spans="1:6" outlineLevel="1" x14ac:dyDescent="0.25">
      <c r="A99" s="77"/>
      <c r="B99" s="10" t="s">
        <v>56</v>
      </c>
      <c r="C99" s="50" t="s">
        <v>8</v>
      </c>
      <c r="D99" s="50" t="s">
        <v>9</v>
      </c>
      <c r="E99" s="11" t="s">
        <v>10</v>
      </c>
      <c r="F99" s="11" t="s">
        <v>11</v>
      </c>
    </row>
    <row r="100" spans="1:6" outlineLevel="1" x14ac:dyDescent="0.25">
      <c r="B100" s="15" t="s">
        <v>46</v>
      </c>
      <c r="C100" s="39">
        <v>1</v>
      </c>
      <c r="D100" s="39" t="s">
        <v>37</v>
      </c>
      <c r="E100" s="16">
        <v>250</v>
      </c>
      <c r="F100" s="16">
        <f>ROUND(E100*C100,2)</f>
        <v>250</v>
      </c>
    </row>
    <row r="101" spans="1:6" outlineLevel="1" x14ac:dyDescent="0.25">
      <c r="B101" s="15" t="s">
        <v>55</v>
      </c>
      <c r="C101" s="49">
        <v>6.2500000000000003E-3</v>
      </c>
      <c r="D101" s="39" t="s">
        <v>15</v>
      </c>
      <c r="E101" s="16">
        <v>659</v>
      </c>
      <c r="F101" s="16">
        <f>ROUND(E101*C101,2)</f>
        <v>4.12</v>
      </c>
    </row>
    <row r="102" spans="1:6" outlineLevel="1" x14ac:dyDescent="0.25">
      <c r="B102" s="15" t="s">
        <v>40</v>
      </c>
      <c r="C102" s="39">
        <v>1</v>
      </c>
      <c r="D102" s="39" t="s">
        <v>9</v>
      </c>
      <c r="E102" s="16">
        <v>15</v>
      </c>
      <c r="F102" s="16">
        <f>ROUND(E102*C102,2)</f>
        <v>15</v>
      </c>
    </row>
    <row r="103" spans="1:6" outlineLevel="1" x14ac:dyDescent="0.25">
      <c r="B103" s="15"/>
      <c r="C103" s="39"/>
      <c r="D103" s="39"/>
      <c r="E103" s="14" t="s">
        <v>18</v>
      </c>
      <c r="F103" s="14">
        <f>TRUNC(SUM(F100:F102),2)</f>
        <v>269.12</v>
      </c>
    </row>
    <row r="104" spans="1:6" outlineLevel="1" x14ac:dyDescent="0.25"/>
    <row r="105" spans="1:6" outlineLevel="1" x14ac:dyDescent="0.25">
      <c r="A105" s="77"/>
      <c r="B105" s="10" t="s">
        <v>57</v>
      </c>
      <c r="C105" s="50" t="s">
        <v>8</v>
      </c>
      <c r="D105" s="50" t="s">
        <v>9</v>
      </c>
      <c r="E105" s="11" t="s">
        <v>10</v>
      </c>
      <c r="F105" s="11" t="s">
        <v>11</v>
      </c>
    </row>
    <row r="106" spans="1:6" outlineLevel="1" x14ac:dyDescent="0.25">
      <c r="B106" s="15" t="s">
        <v>46</v>
      </c>
      <c r="C106" s="39">
        <v>1</v>
      </c>
      <c r="D106" s="39" t="s">
        <v>37</v>
      </c>
      <c r="E106" s="16">
        <v>50</v>
      </c>
      <c r="F106" s="16">
        <f>ROUND(E106*C106,2)</f>
        <v>50</v>
      </c>
    </row>
    <row r="107" spans="1:6" outlineLevel="1" x14ac:dyDescent="0.25">
      <c r="B107" s="15" t="s">
        <v>55</v>
      </c>
      <c r="C107" s="49">
        <v>6.2500000000000003E-3</v>
      </c>
      <c r="D107" s="39" t="s">
        <v>15</v>
      </c>
      <c r="E107" s="16">
        <v>659</v>
      </c>
      <c r="F107" s="16">
        <f>ROUND(E107*C107,2)</f>
        <v>4.12</v>
      </c>
    </row>
    <row r="108" spans="1:6" outlineLevel="1" x14ac:dyDescent="0.25">
      <c r="B108" s="15" t="s">
        <v>40</v>
      </c>
      <c r="C108" s="39">
        <v>1</v>
      </c>
      <c r="D108" s="39" t="s">
        <v>9</v>
      </c>
      <c r="E108" s="16">
        <v>15</v>
      </c>
      <c r="F108" s="16">
        <f>ROUND(E108*C108,2)</f>
        <v>15</v>
      </c>
    </row>
    <row r="109" spans="1:6" outlineLevel="1" x14ac:dyDescent="0.25">
      <c r="B109" s="15"/>
      <c r="C109" s="39"/>
      <c r="D109" s="39"/>
      <c r="E109" s="14" t="s">
        <v>18</v>
      </c>
      <c r="F109" s="14">
        <f>TRUNC(SUM(F106:F108),2)</f>
        <v>69.12</v>
      </c>
    </row>
    <row r="110" spans="1:6" outlineLevel="1" x14ac:dyDescent="0.25">
      <c r="E110" s="9"/>
      <c r="F110" s="9"/>
    </row>
    <row r="111" spans="1:6" outlineLevel="1" x14ac:dyDescent="0.25">
      <c r="A111" s="77"/>
      <c r="B111" s="10" t="s">
        <v>58</v>
      </c>
      <c r="C111" s="50" t="s">
        <v>8</v>
      </c>
      <c r="D111" s="50" t="s">
        <v>9</v>
      </c>
      <c r="E111" s="11" t="s">
        <v>10</v>
      </c>
      <c r="F111" s="11" t="s">
        <v>11</v>
      </c>
    </row>
    <row r="112" spans="1:6" outlineLevel="1" x14ac:dyDescent="0.25">
      <c r="B112" s="25" t="s">
        <v>59</v>
      </c>
      <c r="C112" s="51"/>
      <c r="D112" s="51"/>
      <c r="E112" s="14"/>
      <c r="F112" s="14"/>
    </row>
    <row r="113" spans="1:6" outlineLevel="1" x14ac:dyDescent="0.25">
      <c r="B113" s="15" t="s">
        <v>60</v>
      </c>
      <c r="C113" s="39" t="s">
        <v>13</v>
      </c>
      <c r="D113" s="39"/>
      <c r="E113" s="22">
        <v>1</v>
      </c>
      <c r="F113" s="22"/>
    </row>
    <row r="114" spans="1:6" outlineLevel="1" x14ac:dyDescent="0.25">
      <c r="B114" s="17" t="s">
        <v>61</v>
      </c>
      <c r="C114" s="52">
        <v>1</v>
      </c>
      <c r="D114" s="52" t="s">
        <v>13</v>
      </c>
      <c r="E114" s="66">
        <v>659</v>
      </c>
      <c r="F114" s="66">
        <v>659</v>
      </c>
    </row>
    <row r="115" spans="1:6" outlineLevel="1" x14ac:dyDescent="0.25">
      <c r="B115" s="15" t="s">
        <v>16</v>
      </c>
      <c r="C115" s="52">
        <v>1</v>
      </c>
      <c r="D115" s="52" t="s">
        <v>15</v>
      </c>
      <c r="E115" s="66">
        <v>659</v>
      </c>
      <c r="F115" s="66">
        <v>659</v>
      </c>
    </row>
    <row r="116" spans="1:6" outlineLevel="1" x14ac:dyDescent="0.25">
      <c r="B116" s="15"/>
      <c r="C116" s="39"/>
      <c r="D116" s="39"/>
      <c r="E116" s="14" t="s">
        <v>48</v>
      </c>
      <c r="F116" s="14">
        <f>SUM(F114:F115)</f>
        <v>1318</v>
      </c>
    </row>
    <row r="117" spans="1:6" outlineLevel="1" x14ac:dyDescent="0.25"/>
    <row r="118" spans="1:6" outlineLevel="1" x14ac:dyDescent="0.25">
      <c r="A118" s="77"/>
      <c r="B118" s="10" t="s">
        <v>62</v>
      </c>
      <c r="C118" s="50" t="s">
        <v>21</v>
      </c>
      <c r="D118" s="50" t="s">
        <v>9</v>
      </c>
      <c r="E118" s="11" t="s">
        <v>10</v>
      </c>
      <c r="F118" s="11" t="s">
        <v>11</v>
      </c>
    </row>
    <row r="119" spans="1:6" s="18" customFormat="1" outlineLevel="1" x14ac:dyDescent="0.25">
      <c r="A119" s="71"/>
      <c r="B119" s="26" t="s">
        <v>63</v>
      </c>
      <c r="C119" s="53">
        <v>1</v>
      </c>
      <c r="D119" s="53" t="s">
        <v>13</v>
      </c>
      <c r="E119" s="67">
        <f>77559.86*1.18</f>
        <v>91520.6348</v>
      </c>
      <c r="F119" s="67">
        <f>+C119*E119</f>
        <v>91520.6348</v>
      </c>
    </row>
    <row r="120" spans="1:6" s="18" customFormat="1" outlineLevel="1" x14ac:dyDescent="0.25">
      <c r="A120" s="71"/>
      <c r="B120" s="26" t="s">
        <v>64</v>
      </c>
      <c r="C120" s="53">
        <v>0.2</v>
      </c>
      <c r="D120" s="53" t="s">
        <v>15</v>
      </c>
      <c r="E120" s="67">
        <v>659</v>
      </c>
      <c r="F120" s="67">
        <f>ROUND(E120*C120,2)</f>
        <v>131.80000000000001</v>
      </c>
    </row>
    <row r="121" spans="1:6" s="18" customFormat="1" outlineLevel="1" x14ac:dyDescent="0.25">
      <c r="A121" s="71"/>
      <c r="B121" s="27"/>
      <c r="C121" s="54"/>
      <c r="D121" s="54"/>
      <c r="E121" s="14" t="s">
        <v>48</v>
      </c>
      <c r="F121" s="14">
        <f>SUM(F119:F120)</f>
        <v>91652.434800000003</v>
      </c>
    </row>
    <row r="122" spans="1:6" s="5" customFormat="1" outlineLevel="1" x14ac:dyDescent="0.25">
      <c r="A122" s="71"/>
      <c r="B122" s="8"/>
      <c r="C122" s="49"/>
      <c r="D122" s="49"/>
      <c r="E122" s="9"/>
      <c r="F122" s="9"/>
    </row>
    <row r="123" spans="1:6" outlineLevel="1" x14ac:dyDescent="0.25">
      <c r="A123" s="77"/>
      <c r="B123" s="10" t="s">
        <v>53</v>
      </c>
      <c r="C123" s="50" t="s">
        <v>8</v>
      </c>
      <c r="D123" s="50" t="s">
        <v>9</v>
      </c>
      <c r="E123" s="11" t="s">
        <v>10</v>
      </c>
      <c r="F123" s="11" t="s">
        <v>11</v>
      </c>
    </row>
    <row r="124" spans="1:6" outlineLevel="1" x14ac:dyDescent="0.25">
      <c r="B124" s="15" t="s">
        <v>46</v>
      </c>
      <c r="C124" s="39">
        <v>1</v>
      </c>
      <c r="D124" s="39" t="s">
        <v>37</v>
      </c>
      <c r="E124" s="16">
        <v>275</v>
      </c>
      <c r="F124" s="16">
        <f>ROUND(E124*C124,2)</f>
        <v>275</v>
      </c>
    </row>
    <row r="125" spans="1:6" outlineLevel="1" x14ac:dyDescent="0.25">
      <c r="B125" s="15" t="s">
        <v>16</v>
      </c>
      <c r="C125" s="49">
        <v>8.3333333333333329E-2</v>
      </c>
      <c r="D125" s="39" t="s">
        <v>15</v>
      </c>
      <c r="E125" s="16">
        <v>659</v>
      </c>
      <c r="F125" s="16">
        <f>ROUND(E125*C125,2)</f>
        <v>54.92</v>
      </c>
    </row>
    <row r="126" spans="1:6" outlineLevel="1" x14ac:dyDescent="0.25">
      <c r="B126" s="15" t="s">
        <v>40</v>
      </c>
      <c r="C126" s="39">
        <v>1</v>
      </c>
      <c r="D126" s="39" t="s">
        <v>9</v>
      </c>
      <c r="E126" s="16">
        <v>20</v>
      </c>
      <c r="F126" s="16">
        <f>ROUND(E126*C126,2)</f>
        <v>20</v>
      </c>
    </row>
    <row r="127" spans="1:6" outlineLevel="1" x14ac:dyDescent="0.25">
      <c r="B127" s="15"/>
      <c r="C127" s="39"/>
      <c r="D127" s="39"/>
      <c r="E127" s="14" t="s">
        <v>18</v>
      </c>
      <c r="F127" s="14">
        <f>TRUNC(SUM(F124:F126),2)</f>
        <v>349.92</v>
      </c>
    </row>
    <row r="128" spans="1:6" outlineLevel="1" x14ac:dyDescent="0.25">
      <c r="E128" s="9"/>
      <c r="F128" s="9"/>
    </row>
    <row r="129" spans="1:6" outlineLevel="1" x14ac:dyDescent="0.25">
      <c r="A129" s="77"/>
      <c r="B129" s="10" t="s">
        <v>65</v>
      </c>
      <c r="C129" s="50" t="s">
        <v>8</v>
      </c>
      <c r="D129" s="50" t="s">
        <v>9</v>
      </c>
      <c r="E129" s="11" t="s">
        <v>10</v>
      </c>
      <c r="F129" s="11" t="s">
        <v>11</v>
      </c>
    </row>
    <row r="130" spans="1:6" outlineLevel="1" x14ac:dyDescent="0.25">
      <c r="B130" s="28"/>
      <c r="C130" s="55" t="s">
        <v>13</v>
      </c>
      <c r="D130" s="55"/>
      <c r="E130" s="29">
        <v>30</v>
      </c>
      <c r="F130" s="29"/>
    </row>
    <row r="131" spans="1:6" outlineLevel="1" x14ac:dyDescent="0.25">
      <c r="B131" s="17" t="s">
        <v>23</v>
      </c>
      <c r="C131" s="52">
        <v>1</v>
      </c>
      <c r="D131" s="52" t="s">
        <v>15</v>
      </c>
      <c r="E131" s="66">
        <v>659</v>
      </c>
      <c r="F131" s="66">
        <f>+E131*C131</f>
        <v>659</v>
      </c>
    </row>
    <row r="132" spans="1:6" outlineLevel="1" x14ac:dyDescent="0.25">
      <c r="B132" s="21" t="s">
        <v>31</v>
      </c>
      <c r="C132" s="52">
        <v>1</v>
      </c>
      <c r="D132" s="52" t="s">
        <v>15</v>
      </c>
      <c r="E132" s="66">
        <v>1569</v>
      </c>
      <c r="F132" s="66">
        <f>+E132*C132</f>
        <v>1569</v>
      </c>
    </row>
    <row r="133" spans="1:6" outlineLevel="1" x14ac:dyDescent="0.25">
      <c r="B133" s="17" t="s">
        <v>24</v>
      </c>
      <c r="C133" s="52">
        <v>1</v>
      </c>
      <c r="D133" s="52" t="s">
        <v>15</v>
      </c>
      <c r="E133" s="66">
        <v>659</v>
      </c>
      <c r="F133" s="66">
        <f>+E133*C133</f>
        <v>659</v>
      </c>
    </row>
    <row r="134" spans="1:6" outlineLevel="1" x14ac:dyDescent="0.25">
      <c r="B134" s="17" t="s">
        <v>25</v>
      </c>
      <c r="C134" s="52">
        <v>1</v>
      </c>
      <c r="D134" s="52" t="s">
        <v>26</v>
      </c>
      <c r="E134" s="66">
        <v>100</v>
      </c>
      <c r="F134" s="66">
        <f>+E134*C134</f>
        <v>100</v>
      </c>
    </row>
    <row r="135" spans="1:6" outlineLevel="1" x14ac:dyDescent="0.25">
      <c r="B135" s="15"/>
      <c r="C135" s="39"/>
      <c r="D135" s="39"/>
      <c r="E135" s="14" t="s">
        <v>18</v>
      </c>
      <c r="F135" s="14">
        <f>TRUNC((SUM(F131:F134)),2)/E130</f>
        <v>99.566666666666663</v>
      </c>
    </row>
    <row r="136" spans="1:6" outlineLevel="1" x14ac:dyDescent="0.25">
      <c r="E136" s="9"/>
      <c r="F136" s="9"/>
    </row>
    <row r="137" spans="1:6" outlineLevel="1" x14ac:dyDescent="0.25">
      <c r="A137" s="77"/>
      <c r="B137" s="10" t="s">
        <v>66</v>
      </c>
      <c r="C137" s="50" t="s">
        <v>8</v>
      </c>
      <c r="D137" s="50" t="s">
        <v>9</v>
      </c>
      <c r="E137" s="11" t="s">
        <v>10</v>
      </c>
      <c r="F137" s="11" t="s">
        <v>11</v>
      </c>
    </row>
    <row r="138" spans="1:6" outlineLevel="1" x14ac:dyDescent="0.25">
      <c r="B138" s="15" t="s">
        <v>67</v>
      </c>
      <c r="C138" s="39" t="s">
        <v>37</v>
      </c>
      <c r="D138" s="39">
        <v>500</v>
      </c>
      <c r="E138" s="16">
        <v>1</v>
      </c>
      <c r="F138" s="16">
        <f>+E138*D138</f>
        <v>500</v>
      </c>
    </row>
    <row r="139" spans="1:6" outlineLevel="1" x14ac:dyDescent="0.25">
      <c r="B139" s="15" t="s">
        <v>68</v>
      </c>
      <c r="C139" s="39" t="s">
        <v>37</v>
      </c>
      <c r="D139" s="39">
        <v>50</v>
      </c>
      <c r="E139" s="16">
        <v>1</v>
      </c>
      <c r="F139" s="16">
        <f>+E139*D139</f>
        <v>50</v>
      </c>
    </row>
    <row r="140" spans="1:6" outlineLevel="1" x14ac:dyDescent="0.25">
      <c r="B140" s="15" t="s">
        <v>69</v>
      </c>
      <c r="C140" s="39"/>
      <c r="D140" s="39"/>
      <c r="E140" s="16"/>
      <c r="F140" s="16">
        <v>0</v>
      </c>
    </row>
    <row r="141" spans="1:6" outlineLevel="1" x14ac:dyDescent="0.25">
      <c r="B141" s="15"/>
      <c r="C141" s="39"/>
      <c r="D141" s="39"/>
      <c r="E141" s="14" t="s">
        <v>27</v>
      </c>
      <c r="F141" s="14">
        <f>TRUNC(SUM(F138:F140),2)</f>
        <v>550</v>
      </c>
    </row>
    <row r="142" spans="1:6" outlineLevel="1" x14ac:dyDescent="0.25">
      <c r="E142" s="9"/>
      <c r="F142" s="9"/>
    </row>
    <row r="143" spans="1:6" outlineLevel="1" x14ac:dyDescent="0.25">
      <c r="A143" s="77"/>
      <c r="B143" s="10" t="s">
        <v>70</v>
      </c>
      <c r="C143" s="50" t="s">
        <v>8</v>
      </c>
      <c r="D143" s="50" t="s">
        <v>9</v>
      </c>
      <c r="E143" s="11" t="s">
        <v>10</v>
      </c>
      <c r="F143" s="11" t="s">
        <v>11</v>
      </c>
    </row>
    <row r="144" spans="1:6" outlineLevel="1" x14ac:dyDescent="0.25">
      <c r="B144" s="21" t="s">
        <v>71</v>
      </c>
      <c r="C144" s="39">
        <v>1</v>
      </c>
      <c r="D144" s="39" t="s">
        <v>37</v>
      </c>
      <c r="E144" s="16">
        <v>1250</v>
      </c>
      <c r="F144" s="16">
        <f>+C144*E144</f>
        <v>1250</v>
      </c>
    </row>
    <row r="145" spans="1:6" outlineLevel="1" x14ac:dyDescent="0.25">
      <c r="B145" s="21" t="s">
        <v>72</v>
      </c>
      <c r="C145" s="39">
        <v>1</v>
      </c>
      <c r="D145" s="39" t="s">
        <v>37</v>
      </c>
      <c r="E145" s="16">
        <v>250</v>
      </c>
      <c r="F145" s="16">
        <f>+C145*E145</f>
        <v>250</v>
      </c>
    </row>
    <row r="146" spans="1:6" outlineLevel="1" x14ac:dyDescent="0.25">
      <c r="B146" s="21" t="s">
        <v>73</v>
      </c>
      <c r="C146" s="39">
        <v>1</v>
      </c>
      <c r="D146" s="39" t="s">
        <v>74</v>
      </c>
      <c r="E146" s="16">
        <v>250</v>
      </c>
      <c r="F146" s="16">
        <f>+C146*E146</f>
        <v>250</v>
      </c>
    </row>
    <row r="147" spans="1:6" outlineLevel="1" x14ac:dyDescent="0.25">
      <c r="B147" s="21"/>
      <c r="C147" s="39"/>
      <c r="D147" s="39"/>
      <c r="E147" s="14" t="s">
        <v>27</v>
      </c>
      <c r="F147" s="14">
        <f>TRUNC(SUM(F144:F146),2)</f>
        <v>1750</v>
      </c>
    </row>
    <row r="148" spans="1:6" outlineLevel="1" x14ac:dyDescent="0.25">
      <c r="E148" s="9"/>
      <c r="F148" s="9"/>
    </row>
    <row r="149" spans="1:6" outlineLevel="1" x14ac:dyDescent="0.25">
      <c r="A149" s="77"/>
      <c r="B149" s="10" t="s">
        <v>75</v>
      </c>
      <c r="C149" s="50" t="s">
        <v>8</v>
      </c>
      <c r="D149" s="50" t="s">
        <v>9</v>
      </c>
      <c r="E149" s="11" t="s">
        <v>10</v>
      </c>
      <c r="F149" s="11" t="s">
        <v>11</v>
      </c>
    </row>
    <row r="150" spans="1:6" outlineLevel="1" x14ac:dyDescent="0.25">
      <c r="B150" s="21" t="s">
        <v>76</v>
      </c>
      <c r="C150" s="39">
        <v>1</v>
      </c>
      <c r="D150" s="39" t="s">
        <v>37</v>
      </c>
      <c r="E150" s="16">
        <v>700</v>
      </c>
      <c r="F150" s="16">
        <f>+C150*E150</f>
        <v>700</v>
      </c>
    </row>
    <row r="151" spans="1:6" outlineLevel="1" x14ac:dyDescent="0.25">
      <c r="B151" s="21" t="s">
        <v>72</v>
      </c>
      <c r="C151" s="39">
        <v>1</v>
      </c>
      <c r="D151" s="39" t="s">
        <v>37</v>
      </c>
      <c r="E151" s="16">
        <v>300</v>
      </c>
      <c r="F151" s="16">
        <f>+C151*E151</f>
        <v>300</v>
      </c>
    </row>
    <row r="152" spans="1:6" outlineLevel="1" x14ac:dyDescent="0.25">
      <c r="B152" s="21" t="s">
        <v>73</v>
      </c>
      <c r="C152" s="39">
        <v>1</v>
      </c>
      <c r="D152" s="39" t="s">
        <v>74</v>
      </c>
      <c r="E152" s="16">
        <v>200</v>
      </c>
      <c r="F152" s="16">
        <f>+C152*E152</f>
        <v>200</v>
      </c>
    </row>
    <row r="153" spans="1:6" outlineLevel="1" x14ac:dyDescent="0.25">
      <c r="B153" s="21"/>
      <c r="C153" s="39"/>
      <c r="D153" s="39"/>
      <c r="E153" s="14" t="s">
        <v>27</v>
      </c>
      <c r="F153" s="14">
        <f>TRUNC(SUM(F150:F152),2)</f>
        <v>1200</v>
      </c>
    </row>
    <row r="154" spans="1:6" outlineLevel="1" x14ac:dyDescent="0.25">
      <c r="E154" s="9"/>
      <c r="F154" s="9"/>
    </row>
    <row r="155" spans="1:6" outlineLevel="1" x14ac:dyDescent="0.25">
      <c r="A155" s="77"/>
      <c r="B155" s="10" t="s">
        <v>77</v>
      </c>
      <c r="C155" s="50" t="s">
        <v>8</v>
      </c>
      <c r="D155" s="50" t="s">
        <v>9</v>
      </c>
      <c r="E155" s="11" t="s">
        <v>10</v>
      </c>
      <c r="F155" s="11" t="s">
        <v>11</v>
      </c>
    </row>
    <row r="156" spans="1:6" outlineLevel="1" x14ac:dyDescent="0.25">
      <c r="B156" s="21" t="s">
        <v>78</v>
      </c>
      <c r="C156" s="39">
        <v>1</v>
      </c>
      <c r="D156" s="39" t="s">
        <v>37</v>
      </c>
      <c r="E156" s="16">
        <v>500</v>
      </c>
      <c r="F156" s="16">
        <f>+C156*E156</f>
        <v>500</v>
      </c>
    </row>
    <row r="157" spans="1:6" outlineLevel="1" x14ac:dyDescent="0.25">
      <c r="B157" s="21" t="s">
        <v>72</v>
      </c>
      <c r="C157" s="39">
        <v>1</v>
      </c>
      <c r="D157" s="39" t="s">
        <v>37</v>
      </c>
      <c r="E157" s="16">
        <v>150</v>
      </c>
      <c r="F157" s="16">
        <f>+C157*E157</f>
        <v>150</v>
      </c>
    </row>
    <row r="158" spans="1:6" outlineLevel="1" x14ac:dyDescent="0.25">
      <c r="B158" s="21" t="s">
        <v>73</v>
      </c>
      <c r="C158" s="39">
        <v>1</v>
      </c>
      <c r="D158" s="39" t="s">
        <v>74</v>
      </c>
      <c r="E158" s="16">
        <v>250</v>
      </c>
      <c r="F158" s="16">
        <f>+C158*E158</f>
        <v>250</v>
      </c>
    </row>
    <row r="159" spans="1:6" outlineLevel="1" x14ac:dyDescent="0.25">
      <c r="B159" s="21"/>
      <c r="C159" s="39"/>
      <c r="D159" s="39"/>
      <c r="E159" s="14" t="s">
        <v>27</v>
      </c>
      <c r="F159" s="14">
        <f>TRUNC(SUM(F156:F158),2)</f>
        <v>900</v>
      </c>
    </row>
    <row r="160" spans="1:6" outlineLevel="1" x14ac:dyDescent="0.25"/>
    <row r="161" spans="1:6" outlineLevel="1" x14ac:dyDescent="0.25">
      <c r="A161" s="77"/>
      <c r="B161" s="10" t="s">
        <v>79</v>
      </c>
      <c r="C161" s="50" t="s">
        <v>8</v>
      </c>
      <c r="D161" s="50" t="s">
        <v>9</v>
      </c>
      <c r="E161" s="11" t="s">
        <v>10</v>
      </c>
      <c r="F161" s="11" t="s">
        <v>11</v>
      </c>
    </row>
    <row r="162" spans="1:6" outlineLevel="1" x14ac:dyDescent="0.25">
      <c r="B162" s="21" t="s">
        <v>80</v>
      </c>
      <c r="C162" s="39">
        <v>1</v>
      </c>
      <c r="D162" s="39" t="s">
        <v>37</v>
      </c>
      <c r="E162" s="16">
        <v>1100</v>
      </c>
      <c r="F162" s="16">
        <f>+C162*E162</f>
        <v>1100</v>
      </c>
    </row>
    <row r="163" spans="1:6" outlineLevel="1" x14ac:dyDescent="0.25">
      <c r="B163" s="21" t="s">
        <v>72</v>
      </c>
      <c r="C163" s="39">
        <v>1</v>
      </c>
      <c r="D163" s="39" t="s">
        <v>37</v>
      </c>
      <c r="E163" s="16">
        <v>350</v>
      </c>
      <c r="F163" s="16">
        <f>+C163*E163</f>
        <v>350</v>
      </c>
    </row>
    <row r="164" spans="1:6" outlineLevel="1" x14ac:dyDescent="0.25">
      <c r="B164" s="21" t="s">
        <v>73</v>
      </c>
      <c r="C164" s="39">
        <v>1</v>
      </c>
      <c r="D164" s="39" t="s">
        <v>74</v>
      </c>
      <c r="E164" s="16">
        <v>250</v>
      </c>
      <c r="F164" s="16">
        <f>+C164*E164</f>
        <v>250</v>
      </c>
    </row>
    <row r="165" spans="1:6" outlineLevel="1" x14ac:dyDescent="0.25">
      <c r="B165" s="21"/>
      <c r="C165" s="39"/>
      <c r="D165" s="39"/>
      <c r="E165" s="14" t="s">
        <v>27</v>
      </c>
      <c r="F165" s="14">
        <f>TRUNC(SUM(F162:F164),2)</f>
        <v>1700</v>
      </c>
    </row>
    <row r="166" spans="1:6" outlineLevel="1" x14ac:dyDescent="0.25"/>
    <row r="167" spans="1:6" outlineLevel="1" x14ac:dyDescent="0.25">
      <c r="A167" s="77"/>
      <c r="B167" s="10" t="s">
        <v>70</v>
      </c>
      <c r="C167" s="50" t="s">
        <v>8</v>
      </c>
      <c r="D167" s="50" t="s">
        <v>9</v>
      </c>
      <c r="E167" s="11" t="s">
        <v>10</v>
      </c>
      <c r="F167" s="11" t="s">
        <v>11</v>
      </c>
    </row>
    <row r="168" spans="1:6" outlineLevel="1" x14ac:dyDescent="0.25">
      <c r="B168" s="21" t="s">
        <v>71</v>
      </c>
      <c r="C168" s="39">
        <v>1</v>
      </c>
      <c r="D168" s="39" t="s">
        <v>37</v>
      </c>
      <c r="E168" s="16">
        <v>1250</v>
      </c>
      <c r="F168" s="16">
        <f>+C168*E168</f>
        <v>1250</v>
      </c>
    </row>
    <row r="169" spans="1:6" outlineLevel="1" x14ac:dyDescent="0.25">
      <c r="B169" s="21" t="s">
        <v>72</v>
      </c>
      <c r="C169" s="39">
        <v>1</v>
      </c>
      <c r="D169" s="39" t="s">
        <v>37</v>
      </c>
      <c r="E169" s="16">
        <v>250</v>
      </c>
      <c r="F169" s="16">
        <f>+C169*E169</f>
        <v>250</v>
      </c>
    </row>
    <row r="170" spans="1:6" outlineLevel="1" x14ac:dyDescent="0.25">
      <c r="B170" s="21" t="s">
        <v>73</v>
      </c>
      <c r="C170" s="39">
        <v>1</v>
      </c>
      <c r="D170" s="39" t="s">
        <v>74</v>
      </c>
      <c r="E170" s="16">
        <v>250</v>
      </c>
      <c r="F170" s="16">
        <f>+C170*E170</f>
        <v>250</v>
      </c>
    </row>
    <row r="171" spans="1:6" outlineLevel="1" x14ac:dyDescent="0.25">
      <c r="B171" s="21"/>
      <c r="C171" s="39"/>
      <c r="D171" s="39"/>
      <c r="E171" s="14" t="s">
        <v>27</v>
      </c>
      <c r="F171" s="14">
        <f>TRUNC(SUM(F168:F170),2)</f>
        <v>1750</v>
      </c>
    </row>
    <row r="172" spans="1:6" outlineLevel="1" x14ac:dyDescent="0.25">
      <c r="B172" s="30"/>
    </row>
    <row r="173" spans="1:6" outlineLevel="1" x14ac:dyDescent="0.25">
      <c r="A173" s="77"/>
      <c r="B173" s="10" t="s">
        <v>81</v>
      </c>
      <c r="C173" s="50" t="s">
        <v>8</v>
      </c>
      <c r="D173" s="50" t="s">
        <v>9</v>
      </c>
      <c r="E173" s="11" t="s">
        <v>10</v>
      </c>
      <c r="F173" s="11" t="s">
        <v>11</v>
      </c>
    </row>
    <row r="174" spans="1:6" outlineLevel="1" x14ac:dyDescent="0.25">
      <c r="B174" s="21" t="s">
        <v>71</v>
      </c>
      <c r="C174" s="39">
        <v>1</v>
      </c>
      <c r="D174" s="39" t="s">
        <v>37</v>
      </c>
      <c r="E174" s="16">
        <v>2000</v>
      </c>
      <c r="F174" s="16">
        <f>+C174*E174</f>
        <v>2000</v>
      </c>
    </row>
    <row r="175" spans="1:6" outlineLevel="1" x14ac:dyDescent="0.25">
      <c r="B175" s="21" t="s">
        <v>72</v>
      </c>
      <c r="C175" s="39">
        <v>1</v>
      </c>
      <c r="D175" s="39" t="s">
        <v>37</v>
      </c>
      <c r="E175" s="16">
        <v>250</v>
      </c>
      <c r="F175" s="16">
        <f>+C175*E175</f>
        <v>250</v>
      </c>
    </row>
    <row r="176" spans="1:6" outlineLevel="1" x14ac:dyDescent="0.25">
      <c r="B176" s="21" t="s">
        <v>73</v>
      </c>
      <c r="C176" s="39">
        <v>1</v>
      </c>
      <c r="D176" s="39" t="s">
        <v>74</v>
      </c>
      <c r="E176" s="16">
        <v>250</v>
      </c>
      <c r="F176" s="16">
        <f>+C176*E176</f>
        <v>250</v>
      </c>
    </row>
    <row r="177" spans="1:6" outlineLevel="1" x14ac:dyDescent="0.25">
      <c r="B177" s="21"/>
      <c r="C177" s="39"/>
      <c r="D177" s="39"/>
      <c r="E177" s="14" t="s">
        <v>27</v>
      </c>
      <c r="F177" s="14">
        <f>TRUNC(SUM(F174:F176),2)</f>
        <v>2500</v>
      </c>
    </row>
    <row r="178" spans="1:6" outlineLevel="1" x14ac:dyDescent="0.25">
      <c r="B178" s="30"/>
    </row>
    <row r="179" spans="1:6" outlineLevel="1" x14ac:dyDescent="0.25">
      <c r="A179" s="77"/>
      <c r="B179" s="10" t="s">
        <v>82</v>
      </c>
      <c r="C179" s="50" t="s">
        <v>8</v>
      </c>
      <c r="D179" s="50" t="s">
        <v>9</v>
      </c>
      <c r="E179" s="11" t="s">
        <v>10</v>
      </c>
      <c r="F179" s="11" t="s">
        <v>11</v>
      </c>
    </row>
    <row r="180" spans="1:6" outlineLevel="1" x14ac:dyDescent="0.25">
      <c r="B180" s="21" t="s">
        <v>71</v>
      </c>
      <c r="C180" s="39">
        <v>1</v>
      </c>
      <c r="D180" s="39" t="s">
        <v>37</v>
      </c>
      <c r="E180" s="16">
        <v>500</v>
      </c>
      <c r="F180" s="16">
        <f>+C180*E180</f>
        <v>500</v>
      </c>
    </row>
    <row r="181" spans="1:6" outlineLevel="1" x14ac:dyDescent="0.25">
      <c r="B181" s="21" t="s">
        <v>68</v>
      </c>
      <c r="C181" s="39">
        <v>1</v>
      </c>
      <c r="D181" s="39" t="s">
        <v>37</v>
      </c>
      <c r="E181" s="16">
        <v>50</v>
      </c>
      <c r="F181" s="16">
        <f>+C181*E181</f>
        <v>50</v>
      </c>
    </row>
    <row r="182" spans="1:6" outlineLevel="1" x14ac:dyDescent="0.25">
      <c r="B182" s="21" t="s">
        <v>83</v>
      </c>
      <c r="C182" s="39"/>
      <c r="D182" s="39"/>
      <c r="E182" s="16"/>
      <c r="F182" s="16">
        <v>0</v>
      </c>
    </row>
    <row r="183" spans="1:6" outlineLevel="1" x14ac:dyDescent="0.25">
      <c r="B183" s="21"/>
      <c r="C183" s="39"/>
      <c r="D183" s="39"/>
      <c r="E183" s="14" t="s">
        <v>27</v>
      </c>
      <c r="F183" s="14">
        <f>TRUNC(SUM(F180:F182),2)</f>
        <v>550</v>
      </c>
    </row>
    <row r="184" spans="1:6" s="5" customFormat="1" x14ac:dyDescent="0.25">
      <c r="A184" s="71"/>
      <c r="B184" s="30"/>
      <c r="C184" s="49"/>
      <c r="D184" s="49"/>
      <c r="E184" s="31"/>
      <c r="F184" s="31"/>
    </row>
    <row r="185" spans="1:6" s="5" customFormat="1" x14ac:dyDescent="0.25">
      <c r="A185" s="76"/>
      <c r="B185" s="6" t="s">
        <v>84</v>
      </c>
      <c r="C185" s="48"/>
      <c r="D185" s="48"/>
      <c r="E185" s="7"/>
      <c r="F185" s="7"/>
    </row>
    <row r="186" spans="1:6" s="5" customFormat="1" outlineLevel="1" x14ac:dyDescent="0.25">
      <c r="A186" s="71"/>
      <c r="B186" s="30"/>
      <c r="C186" s="49"/>
      <c r="D186" s="49"/>
      <c r="E186" s="31"/>
      <c r="F186" s="31"/>
    </row>
    <row r="187" spans="1:6" outlineLevel="1" x14ac:dyDescent="0.25">
      <c r="A187" s="77"/>
      <c r="B187" s="10" t="s">
        <v>85</v>
      </c>
      <c r="C187" s="50" t="s">
        <v>21</v>
      </c>
      <c r="D187" s="50" t="s">
        <v>8</v>
      </c>
      <c r="E187" s="11" t="s">
        <v>22</v>
      </c>
      <c r="F187" s="11" t="s">
        <v>11</v>
      </c>
    </row>
    <row r="188" spans="1:6" s="5" customFormat="1" outlineLevel="1" x14ac:dyDescent="0.25">
      <c r="A188" s="71"/>
      <c r="B188" s="28" t="s">
        <v>86</v>
      </c>
      <c r="C188" s="55" t="s">
        <v>87</v>
      </c>
      <c r="D188" s="49">
        <v>20</v>
      </c>
      <c r="E188" s="29"/>
      <c r="F188" s="29"/>
    </row>
    <row r="189" spans="1:6" s="5" customFormat="1" outlineLevel="1" x14ac:dyDescent="0.25">
      <c r="A189" s="71"/>
      <c r="B189" s="17" t="s">
        <v>23</v>
      </c>
      <c r="C189" s="52" t="s">
        <v>15</v>
      </c>
      <c r="D189" s="52">
        <v>1</v>
      </c>
      <c r="E189" s="66">
        <v>659</v>
      </c>
      <c r="F189" s="66">
        <f>+E189*D189</f>
        <v>659</v>
      </c>
    </row>
    <row r="190" spans="1:6" s="5" customFormat="1" outlineLevel="1" x14ac:dyDescent="0.25">
      <c r="A190" s="71"/>
      <c r="B190" s="21" t="s">
        <v>31</v>
      </c>
      <c r="C190" s="52" t="s">
        <v>15</v>
      </c>
      <c r="D190" s="52">
        <v>1</v>
      </c>
      <c r="E190" s="66">
        <v>1569</v>
      </c>
      <c r="F190" s="66">
        <f>+E190*D190</f>
        <v>1569</v>
      </c>
    </row>
    <row r="191" spans="1:6" s="5" customFormat="1" outlineLevel="1" x14ac:dyDescent="0.25">
      <c r="A191" s="71"/>
      <c r="B191" s="17" t="s">
        <v>24</v>
      </c>
      <c r="C191" s="52" t="s">
        <v>15</v>
      </c>
      <c r="D191" s="52">
        <v>1</v>
      </c>
      <c r="E191" s="66">
        <v>659</v>
      </c>
      <c r="F191" s="66">
        <f>+E191*D191</f>
        <v>659</v>
      </c>
    </row>
    <row r="192" spans="1:6" s="5" customFormat="1" outlineLevel="1" x14ac:dyDescent="0.25">
      <c r="A192" s="71"/>
      <c r="B192" s="17" t="s">
        <v>25</v>
      </c>
      <c r="C192" s="52" t="s">
        <v>26</v>
      </c>
      <c r="D192" s="52">
        <v>1</v>
      </c>
      <c r="E192" s="66">
        <v>100</v>
      </c>
      <c r="F192" s="66">
        <f>+E192*D192</f>
        <v>100</v>
      </c>
    </row>
    <row r="193" spans="1:6" s="5" customFormat="1" outlineLevel="1" x14ac:dyDescent="0.25">
      <c r="A193" s="71"/>
      <c r="B193" s="15"/>
      <c r="C193" s="39"/>
      <c r="D193" s="39"/>
      <c r="E193" s="14" t="s">
        <v>27</v>
      </c>
      <c r="F193" s="14">
        <f>TRUNC((SUM(F189:F192)),2)/D188</f>
        <v>149.35</v>
      </c>
    </row>
    <row r="194" spans="1:6" s="5" customFormat="1" outlineLevel="1" x14ac:dyDescent="0.25">
      <c r="A194" s="71"/>
      <c r="B194" s="30"/>
      <c r="C194" s="49"/>
      <c r="D194" s="49"/>
      <c r="E194" s="31"/>
      <c r="F194" s="31"/>
    </row>
    <row r="195" spans="1:6" outlineLevel="1" x14ac:dyDescent="0.25">
      <c r="A195" s="77"/>
      <c r="B195" s="10" t="s">
        <v>88</v>
      </c>
      <c r="C195" s="50" t="s">
        <v>21</v>
      </c>
      <c r="D195" s="50" t="s">
        <v>8</v>
      </c>
      <c r="E195" s="11" t="s">
        <v>22</v>
      </c>
      <c r="F195" s="11" t="s">
        <v>11</v>
      </c>
    </row>
    <row r="196" spans="1:6" s="5" customFormat="1" outlineLevel="1" x14ac:dyDescent="0.25">
      <c r="A196" s="71"/>
      <c r="B196" s="28" t="s">
        <v>86</v>
      </c>
      <c r="C196" s="55" t="s">
        <v>87</v>
      </c>
      <c r="D196" s="49">
        <v>25</v>
      </c>
      <c r="E196" s="29"/>
      <c r="F196" s="29"/>
    </row>
    <row r="197" spans="1:6" s="5" customFormat="1" outlineLevel="1" x14ac:dyDescent="0.25">
      <c r="A197" s="71"/>
      <c r="B197" s="17" t="s">
        <v>23</v>
      </c>
      <c r="C197" s="52" t="s">
        <v>15</v>
      </c>
      <c r="D197" s="52">
        <v>1</v>
      </c>
      <c r="E197" s="66">
        <v>659</v>
      </c>
      <c r="F197" s="66">
        <f>+E197*D197</f>
        <v>659</v>
      </c>
    </row>
    <row r="198" spans="1:6" s="5" customFormat="1" outlineLevel="1" x14ac:dyDescent="0.25">
      <c r="A198" s="71"/>
      <c r="B198" s="21" t="s">
        <v>31</v>
      </c>
      <c r="C198" s="52" t="s">
        <v>15</v>
      </c>
      <c r="D198" s="52">
        <v>1</v>
      </c>
      <c r="E198" s="66">
        <v>1569</v>
      </c>
      <c r="F198" s="66">
        <f>+E198*D198</f>
        <v>1569</v>
      </c>
    </row>
    <row r="199" spans="1:6" s="5" customFormat="1" outlineLevel="1" x14ac:dyDescent="0.25">
      <c r="A199" s="71"/>
      <c r="B199" s="17" t="s">
        <v>24</v>
      </c>
      <c r="C199" s="52" t="s">
        <v>15</v>
      </c>
      <c r="D199" s="52">
        <v>1</v>
      </c>
      <c r="E199" s="66">
        <v>659</v>
      </c>
      <c r="F199" s="66">
        <f>+E199*D199</f>
        <v>659</v>
      </c>
    </row>
    <row r="200" spans="1:6" s="5" customFormat="1" outlineLevel="1" x14ac:dyDescent="0.25">
      <c r="A200" s="71"/>
      <c r="B200" s="17" t="s">
        <v>25</v>
      </c>
      <c r="C200" s="52" t="s">
        <v>26</v>
      </c>
      <c r="D200" s="52">
        <v>1</v>
      </c>
      <c r="E200" s="66">
        <v>100</v>
      </c>
      <c r="F200" s="66">
        <f>+E200*D200</f>
        <v>100</v>
      </c>
    </row>
    <row r="201" spans="1:6" s="5" customFormat="1" outlineLevel="1" x14ac:dyDescent="0.25">
      <c r="A201" s="71"/>
      <c r="B201" s="15"/>
      <c r="C201" s="39"/>
      <c r="D201" s="39"/>
      <c r="E201" s="14" t="s">
        <v>27</v>
      </c>
      <c r="F201" s="14">
        <f>TRUNC((SUM(F197:F200)),2)/D196</f>
        <v>119.48</v>
      </c>
    </row>
    <row r="202" spans="1:6" s="5" customFormat="1" outlineLevel="1" x14ac:dyDescent="0.25">
      <c r="A202" s="71"/>
      <c r="B202" s="8"/>
      <c r="C202" s="49"/>
      <c r="D202" s="49"/>
      <c r="E202" s="31"/>
      <c r="F202" s="31"/>
    </row>
    <row r="203" spans="1:6" outlineLevel="1" x14ac:dyDescent="0.25">
      <c r="A203" s="77"/>
      <c r="B203" s="10" t="s">
        <v>89</v>
      </c>
      <c r="C203" s="50" t="s">
        <v>21</v>
      </c>
      <c r="D203" s="50" t="s">
        <v>8</v>
      </c>
      <c r="E203" s="11" t="s">
        <v>22</v>
      </c>
      <c r="F203" s="11" t="s">
        <v>11</v>
      </c>
    </row>
    <row r="204" spans="1:6" s="5" customFormat="1" outlineLevel="1" x14ac:dyDescent="0.25">
      <c r="A204" s="71"/>
      <c r="B204" s="15" t="s">
        <v>86</v>
      </c>
      <c r="C204" s="39" t="s">
        <v>87</v>
      </c>
      <c r="D204" s="39">
        <v>25</v>
      </c>
      <c r="E204" s="22"/>
      <c r="F204" s="22"/>
    </row>
    <row r="205" spans="1:6" s="5" customFormat="1" outlineLevel="1" x14ac:dyDescent="0.25">
      <c r="A205" s="71"/>
      <c r="B205" s="17" t="s">
        <v>23</v>
      </c>
      <c r="C205" s="52" t="s">
        <v>15</v>
      </c>
      <c r="D205" s="52">
        <v>1</v>
      </c>
      <c r="E205" s="66">
        <v>659</v>
      </c>
      <c r="F205" s="66">
        <f>+E205*D205</f>
        <v>659</v>
      </c>
    </row>
    <row r="206" spans="1:6" s="5" customFormat="1" outlineLevel="1" x14ac:dyDescent="0.25">
      <c r="A206" s="71"/>
      <c r="B206" s="21" t="s">
        <v>31</v>
      </c>
      <c r="C206" s="52" t="s">
        <v>15</v>
      </c>
      <c r="D206" s="52">
        <v>1</v>
      </c>
      <c r="E206" s="66">
        <v>1569</v>
      </c>
      <c r="F206" s="66">
        <f>+E206*D206</f>
        <v>1569</v>
      </c>
    </row>
    <row r="207" spans="1:6" s="5" customFormat="1" outlineLevel="1" x14ac:dyDescent="0.25">
      <c r="A207" s="71"/>
      <c r="B207" s="17" t="s">
        <v>24</v>
      </c>
      <c r="C207" s="52" t="s">
        <v>15</v>
      </c>
      <c r="D207" s="52">
        <v>1</v>
      </c>
      <c r="E207" s="66">
        <v>659</v>
      </c>
      <c r="F207" s="66">
        <f>+E207*D207</f>
        <v>659</v>
      </c>
    </row>
    <row r="208" spans="1:6" s="5" customFormat="1" outlineLevel="1" x14ac:dyDescent="0.25">
      <c r="A208" s="71"/>
      <c r="B208" s="17" t="s">
        <v>25</v>
      </c>
      <c r="C208" s="52" t="s">
        <v>26</v>
      </c>
      <c r="D208" s="52">
        <v>1</v>
      </c>
      <c r="E208" s="66">
        <v>100</v>
      </c>
      <c r="F208" s="66">
        <f>+E208*D208</f>
        <v>100</v>
      </c>
    </row>
    <row r="209" spans="1:6" s="5" customFormat="1" outlineLevel="1" x14ac:dyDescent="0.25">
      <c r="A209" s="71"/>
      <c r="B209" s="15"/>
      <c r="C209" s="39"/>
      <c r="D209" s="39"/>
      <c r="E209" s="14" t="s">
        <v>27</v>
      </c>
      <c r="F209" s="14">
        <f>TRUNC((SUM(F205:F208)),2)/D204</f>
        <v>119.48</v>
      </c>
    </row>
    <row r="210" spans="1:6" s="5" customFormat="1" outlineLevel="1" x14ac:dyDescent="0.25">
      <c r="A210" s="71"/>
      <c r="B210" s="8"/>
      <c r="C210" s="49"/>
      <c r="D210" s="49"/>
      <c r="E210" s="31"/>
      <c r="F210" s="31"/>
    </row>
    <row r="211" spans="1:6" outlineLevel="1" x14ac:dyDescent="0.25">
      <c r="A211" s="77"/>
      <c r="B211" s="10" t="s">
        <v>90</v>
      </c>
      <c r="C211" s="50" t="s">
        <v>21</v>
      </c>
      <c r="D211" s="50" t="s">
        <v>8</v>
      </c>
      <c r="E211" s="11" t="s">
        <v>22</v>
      </c>
      <c r="F211" s="11" t="s">
        <v>11</v>
      </c>
    </row>
    <row r="212" spans="1:6" outlineLevel="1" x14ac:dyDescent="0.25">
      <c r="B212" s="28" t="s">
        <v>86</v>
      </c>
      <c r="C212" s="55" t="s">
        <v>87</v>
      </c>
      <c r="D212" s="49">
        <v>25</v>
      </c>
      <c r="E212" s="29"/>
      <c r="F212" s="29"/>
    </row>
    <row r="213" spans="1:6" outlineLevel="1" x14ac:dyDescent="0.25">
      <c r="B213" s="17" t="s">
        <v>23</v>
      </c>
      <c r="C213" s="52" t="s">
        <v>15</v>
      </c>
      <c r="D213" s="52">
        <v>1</v>
      </c>
      <c r="E213" s="66">
        <v>659</v>
      </c>
      <c r="F213" s="66">
        <f>+E213*D213</f>
        <v>659</v>
      </c>
    </row>
    <row r="214" spans="1:6" outlineLevel="1" x14ac:dyDescent="0.25">
      <c r="B214" s="21" t="s">
        <v>31</v>
      </c>
      <c r="C214" s="52" t="s">
        <v>15</v>
      </c>
      <c r="D214" s="52">
        <v>1</v>
      </c>
      <c r="E214" s="66">
        <v>1569</v>
      </c>
      <c r="F214" s="66">
        <f>+E214*D214</f>
        <v>1569</v>
      </c>
    </row>
    <row r="215" spans="1:6" outlineLevel="1" x14ac:dyDescent="0.25">
      <c r="B215" s="17" t="s">
        <v>24</v>
      </c>
      <c r="C215" s="52" t="s">
        <v>15</v>
      </c>
      <c r="D215" s="52">
        <v>1</v>
      </c>
      <c r="E215" s="66">
        <v>659</v>
      </c>
      <c r="F215" s="66">
        <f>+E215*D215</f>
        <v>659</v>
      </c>
    </row>
    <row r="216" spans="1:6" outlineLevel="1" x14ac:dyDescent="0.25">
      <c r="B216" s="17" t="s">
        <v>25</v>
      </c>
      <c r="C216" s="52" t="s">
        <v>26</v>
      </c>
      <c r="D216" s="52">
        <v>1</v>
      </c>
      <c r="E216" s="66">
        <v>100</v>
      </c>
      <c r="F216" s="66">
        <f>+E216*D216</f>
        <v>100</v>
      </c>
    </row>
    <row r="217" spans="1:6" outlineLevel="1" x14ac:dyDescent="0.25">
      <c r="B217" s="15"/>
      <c r="C217" s="39"/>
      <c r="D217" s="39"/>
      <c r="E217" s="14" t="s">
        <v>27</v>
      </c>
      <c r="F217" s="14">
        <f>TRUNC((SUM(F213:F216)),2)/D212</f>
        <v>119.48</v>
      </c>
    </row>
    <row r="218" spans="1:6" outlineLevel="1" x14ac:dyDescent="0.25">
      <c r="B218" s="30"/>
    </row>
    <row r="219" spans="1:6" outlineLevel="1" x14ac:dyDescent="0.25">
      <c r="A219" s="77"/>
      <c r="B219" s="10" t="s">
        <v>91</v>
      </c>
      <c r="C219" s="50" t="s">
        <v>21</v>
      </c>
      <c r="D219" s="50" t="s">
        <v>8</v>
      </c>
      <c r="E219" s="11" t="s">
        <v>22</v>
      </c>
      <c r="F219" s="11" t="s">
        <v>11</v>
      </c>
    </row>
    <row r="220" spans="1:6" outlineLevel="1" x14ac:dyDescent="0.25">
      <c r="B220" s="28" t="s">
        <v>86</v>
      </c>
      <c r="C220" s="55" t="s">
        <v>87</v>
      </c>
      <c r="D220" s="49">
        <v>35</v>
      </c>
      <c r="E220" s="29"/>
      <c r="F220" s="29"/>
    </row>
    <row r="221" spans="1:6" outlineLevel="1" x14ac:dyDescent="0.25">
      <c r="B221" s="17" t="s">
        <v>23</v>
      </c>
      <c r="C221" s="52" t="s">
        <v>15</v>
      </c>
      <c r="D221" s="52">
        <v>1</v>
      </c>
      <c r="E221" s="66">
        <v>659</v>
      </c>
      <c r="F221" s="66">
        <f>+E221*D221</f>
        <v>659</v>
      </c>
    </row>
    <row r="222" spans="1:6" outlineLevel="1" x14ac:dyDescent="0.25">
      <c r="B222" s="21" t="s">
        <v>31</v>
      </c>
      <c r="C222" s="52" t="s">
        <v>15</v>
      </c>
      <c r="D222" s="52">
        <v>1</v>
      </c>
      <c r="E222" s="66">
        <v>1569</v>
      </c>
      <c r="F222" s="66">
        <f>+E222*D222</f>
        <v>1569</v>
      </c>
    </row>
    <row r="223" spans="1:6" outlineLevel="1" x14ac:dyDescent="0.25">
      <c r="B223" s="17" t="s">
        <v>24</v>
      </c>
      <c r="C223" s="52" t="s">
        <v>15</v>
      </c>
      <c r="D223" s="52">
        <v>1</v>
      </c>
      <c r="E223" s="66">
        <v>659</v>
      </c>
      <c r="F223" s="66">
        <f>+E223*D223</f>
        <v>659</v>
      </c>
    </row>
    <row r="224" spans="1:6" outlineLevel="1" x14ac:dyDescent="0.25">
      <c r="B224" s="17" t="s">
        <v>25</v>
      </c>
      <c r="C224" s="52" t="s">
        <v>26</v>
      </c>
      <c r="D224" s="52">
        <v>1</v>
      </c>
      <c r="E224" s="66">
        <v>100</v>
      </c>
      <c r="F224" s="66">
        <f>+E224*D224</f>
        <v>100</v>
      </c>
    </row>
    <row r="225" spans="1:6" outlineLevel="1" x14ac:dyDescent="0.25">
      <c r="B225" s="15"/>
      <c r="C225" s="39"/>
      <c r="D225" s="39"/>
      <c r="E225" s="14" t="s">
        <v>27</v>
      </c>
      <c r="F225" s="14">
        <f>TRUNC((SUM(F221:F224)),2)/D220</f>
        <v>85.342857142857142</v>
      </c>
    </row>
    <row r="226" spans="1:6" outlineLevel="1" x14ac:dyDescent="0.25">
      <c r="B226" s="30"/>
    </row>
    <row r="227" spans="1:6" outlineLevel="1" x14ac:dyDescent="0.25">
      <c r="A227" s="77"/>
      <c r="B227" s="10" t="s">
        <v>92</v>
      </c>
      <c r="C227" s="50" t="s">
        <v>21</v>
      </c>
      <c r="D227" s="50" t="s">
        <v>8</v>
      </c>
      <c r="E227" s="11" t="s">
        <v>22</v>
      </c>
      <c r="F227" s="11" t="s">
        <v>11</v>
      </c>
    </row>
    <row r="228" spans="1:6" outlineLevel="1" x14ac:dyDescent="0.25">
      <c r="B228" s="15" t="s">
        <v>86</v>
      </c>
      <c r="C228" s="39" t="s">
        <v>87</v>
      </c>
      <c r="D228" s="39">
        <v>25</v>
      </c>
      <c r="E228" s="22"/>
      <c r="F228" s="22"/>
    </row>
    <row r="229" spans="1:6" outlineLevel="1" x14ac:dyDescent="0.25">
      <c r="B229" s="17" t="s">
        <v>23</v>
      </c>
      <c r="C229" s="52" t="s">
        <v>15</v>
      </c>
      <c r="D229" s="52">
        <v>1</v>
      </c>
      <c r="E229" s="66">
        <v>659</v>
      </c>
      <c r="F229" s="66">
        <f>+E229*D229</f>
        <v>659</v>
      </c>
    </row>
    <row r="230" spans="1:6" outlineLevel="1" x14ac:dyDescent="0.25">
      <c r="B230" s="21" t="s">
        <v>31</v>
      </c>
      <c r="C230" s="52" t="s">
        <v>15</v>
      </c>
      <c r="D230" s="52">
        <v>1</v>
      </c>
      <c r="E230" s="66">
        <v>1569</v>
      </c>
      <c r="F230" s="66">
        <f>+E230*D230</f>
        <v>1569</v>
      </c>
    </row>
    <row r="231" spans="1:6" outlineLevel="1" x14ac:dyDescent="0.25">
      <c r="B231" s="17" t="s">
        <v>24</v>
      </c>
      <c r="C231" s="52" t="s">
        <v>15</v>
      </c>
      <c r="D231" s="52">
        <v>1</v>
      </c>
      <c r="E231" s="66">
        <v>659</v>
      </c>
      <c r="F231" s="66">
        <f>+E231*D231</f>
        <v>659</v>
      </c>
    </row>
    <row r="232" spans="1:6" outlineLevel="1" x14ac:dyDescent="0.25">
      <c r="B232" s="17" t="s">
        <v>25</v>
      </c>
      <c r="C232" s="52" t="s">
        <v>26</v>
      </c>
      <c r="D232" s="52">
        <v>1</v>
      </c>
      <c r="E232" s="66">
        <v>100</v>
      </c>
      <c r="F232" s="66">
        <f>+E232*D232</f>
        <v>100</v>
      </c>
    </row>
    <row r="233" spans="1:6" outlineLevel="1" x14ac:dyDescent="0.25">
      <c r="B233" s="15"/>
      <c r="C233" s="39"/>
      <c r="D233" s="39"/>
      <c r="E233" s="14" t="s">
        <v>27</v>
      </c>
      <c r="F233" s="14">
        <f>TRUNC((SUM(F229:F232)),2)/D228</f>
        <v>119.48</v>
      </c>
    </row>
    <row r="234" spans="1:6" outlineLevel="1" x14ac:dyDescent="0.25"/>
    <row r="235" spans="1:6" outlineLevel="1" x14ac:dyDescent="0.25">
      <c r="A235" s="77"/>
      <c r="B235" s="10" t="s">
        <v>93</v>
      </c>
      <c r="C235" s="50" t="s">
        <v>21</v>
      </c>
      <c r="D235" s="50" t="s">
        <v>8</v>
      </c>
      <c r="E235" s="11" t="s">
        <v>22</v>
      </c>
      <c r="F235" s="11" t="s">
        <v>11</v>
      </c>
    </row>
    <row r="236" spans="1:6" outlineLevel="1" x14ac:dyDescent="0.25">
      <c r="B236" s="15" t="s">
        <v>86</v>
      </c>
      <c r="C236" s="39" t="s">
        <v>87</v>
      </c>
      <c r="D236" s="39">
        <v>6</v>
      </c>
      <c r="E236" s="22"/>
      <c r="F236" s="22"/>
    </row>
    <row r="237" spans="1:6" outlineLevel="1" x14ac:dyDescent="0.25">
      <c r="B237" s="17" t="s">
        <v>23</v>
      </c>
      <c r="C237" s="52" t="s">
        <v>15</v>
      </c>
      <c r="D237" s="52">
        <v>1</v>
      </c>
      <c r="E237" s="66">
        <v>659</v>
      </c>
      <c r="F237" s="66">
        <f>+E237*D237</f>
        <v>659</v>
      </c>
    </row>
    <row r="238" spans="1:6" outlineLevel="1" x14ac:dyDescent="0.25">
      <c r="B238" s="21" t="s">
        <v>31</v>
      </c>
      <c r="C238" s="52" t="s">
        <v>15</v>
      </c>
      <c r="D238" s="52">
        <v>1</v>
      </c>
      <c r="E238" s="66">
        <v>1569</v>
      </c>
      <c r="F238" s="66">
        <f>+E238*D238</f>
        <v>1569</v>
      </c>
    </row>
    <row r="239" spans="1:6" outlineLevel="1" x14ac:dyDescent="0.25">
      <c r="B239" s="17" t="s">
        <v>24</v>
      </c>
      <c r="C239" s="52" t="s">
        <v>15</v>
      </c>
      <c r="D239" s="52">
        <v>1</v>
      </c>
      <c r="E239" s="66">
        <v>659</v>
      </c>
      <c r="F239" s="66">
        <f>+E239*D239</f>
        <v>659</v>
      </c>
    </row>
    <row r="240" spans="1:6" outlineLevel="1" x14ac:dyDescent="0.25">
      <c r="B240" s="17" t="s">
        <v>25</v>
      </c>
      <c r="C240" s="52" t="s">
        <v>26</v>
      </c>
      <c r="D240" s="52">
        <v>1</v>
      </c>
      <c r="E240" s="66">
        <v>100</v>
      </c>
      <c r="F240" s="66">
        <f>+E240*D240</f>
        <v>100</v>
      </c>
    </row>
    <row r="241" spans="1:6" outlineLevel="1" x14ac:dyDescent="0.25">
      <c r="B241" s="15"/>
      <c r="C241" s="39"/>
      <c r="D241" s="39"/>
      <c r="E241" s="14" t="s">
        <v>27</v>
      </c>
      <c r="F241" s="14">
        <f>TRUNC((SUM(F237:F240)),2)/D236</f>
        <v>497.83333333333331</v>
      </c>
    </row>
    <row r="242" spans="1:6" outlineLevel="1" x14ac:dyDescent="0.25">
      <c r="B242" s="15"/>
      <c r="C242" s="39"/>
    </row>
    <row r="243" spans="1:6" outlineLevel="1" x14ac:dyDescent="0.25">
      <c r="A243" s="77"/>
      <c r="B243" s="10" t="s">
        <v>94</v>
      </c>
      <c r="C243" s="50" t="s">
        <v>21</v>
      </c>
      <c r="D243" s="50" t="s">
        <v>8</v>
      </c>
      <c r="E243" s="11" t="s">
        <v>22</v>
      </c>
      <c r="F243" s="11" t="s">
        <v>11</v>
      </c>
    </row>
    <row r="244" spans="1:6" outlineLevel="1" x14ac:dyDescent="0.25">
      <c r="B244" s="15" t="s">
        <v>86</v>
      </c>
      <c r="C244" s="39" t="s">
        <v>87</v>
      </c>
      <c r="D244" s="39">
        <v>28</v>
      </c>
      <c r="E244" s="22"/>
      <c r="F244" s="22"/>
    </row>
    <row r="245" spans="1:6" outlineLevel="1" x14ac:dyDescent="0.25">
      <c r="B245" s="17" t="s">
        <v>23</v>
      </c>
      <c r="C245" s="52" t="s">
        <v>15</v>
      </c>
      <c r="D245" s="52">
        <v>1</v>
      </c>
      <c r="E245" s="66">
        <v>659</v>
      </c>
      <c r="F245" s="66">
        <f>+E245*D245</f>
        <v>659</v>
      </c>
    </row>
    <row r="246" spans="1:6" outlineLevel="1" x14ac:dyDescent="0.25">
      <c r="B246" s="21" t="s">
        <v>31</v>
      </c>
      <c r="C246" s="52" t="s">
        <v>15</v>
      </c>
      <c r="D246" s="52">
        <v>1</v>
      </c>
      <c r="E246" s="66">
        <v>1569</v>
      </c>
      <c r="F246" s="66">
        <f>+E246*D246</f>
        <v>1569</v>
      </c>
    </row>
    <row r="247" spans="1:6" outlineLevel="1" x14ac:dyDescent="0.25">
      <c r="B247" s="17" t="s">
        <v>24</v>
      </c>
      <c r="C247" s="52" t="s">
        <v>15</v>
      </c>
      <c r="D247" s="52">
        <v>1</v>
      </c>
      <c r="E247" s="66">
        <v>659</v>
      </c>
      <c r="F247" s="66">
        <f>+E247*D247</f>
        <v>659</v>
      </c>
    </row>
    <row r="248" spans="1:6" outlineLevel="1" x14ac:dyDescent="0.25">
      <c r="B248" s="17" t="s">
        <v>25</v>
      </c>
      <c r="C248" s="52" t="s">
        <v>26</v>
      </c>
      <c r="D248" s="52">
        <v>1</v>
      </c>
      <c r="E248" s="66">
        <v>100</v>
      </c>
      <c r="F248" s="66">
        <f>+E248*D248</f>
        <v>100</v>
      </c>
    </row>
    <row r="249" spans="1:6" outlineLevel="1" x14ac:dyDescent="0.25">
      <c r="B249" s="15"/>
      <c r="C249" s="39"/>
      <c r="D249" s="39"/>
      <c r="E249" s="14" t="s">
        <v>27</v>
      </c>
      <c r="F249" s="14">
        <f>TRUNC((SUM(F245:F248)),2)/D244</f>
        <v>106.67857142857143</v>
      </c>
    </row>
    <row r="250" spans="1:6" outlineLevel="1" x14ac:dyDescent="0.25"/>
    <row r="251" spans="1:6" outlineLevel="1" x14ac:dyDescent="0.25">
      <c r="A251" s="77"/>
      <c r="B251" s="10" t="s">
        <v>95</v>
      </c>
      <c r="C251" s="50" t="s">
        <v>21</v>
      </c>
      <c r="D251" s="50" t="s">
        <v>8</v>
      </c>
      <c r="E251" s="11" t="s">
        <v>22</v>
      </c>
      <c r="F251" s="11" t="s">
        <v>11</v>
      </c>
    </row>
    <row r="252" spans="1:6" outlineLevel="1" x14ac:dyDescent="0.25">
      <c r="B252" s="15" t="s">
        <v>86</v>
      </c>
      <c r="C252" s="39" t="s">
        <v>87</v>
      </c>
      <c r="D252" s="39">
        <v>2</v>
      </c>
      <c r="E252" s="22"/>
      <c r="F252" s="22"/>
    </row>
    <row r="253" spans="1:6" outlineLevel="1" x14ac:dyDescent="0.25">
      <c r="B253" s="17" t="s">
        <v>23</v>
      </c>
      <c r="C253" s="52" t="s">
        <v>15</v>
      </c>
      <c r="D253" s="52">
        <v>1</v>
      </c>
      <c r="E253" s="66">
        <v>659</v>
      </c>
      <c r="F253" s="66">
        <f>+E253*D253</f>
        <v>659</v>
      </c>
    </row>
    <row r="254" spans="1:6" outlineLevel="1" x14ac:dyDescent="0.25">
      <c r="B254" s="17" t="s">
        <v>24</v>
      </c>
      <c r="C254" s="52" t="s">
        <v>15</v>
      </c>
      <c r="D254" s="52">
        <v>1</v>
      </c>
      <c r="E254" s="66">
        <v>659</v>
      </c>
      <c r="F254" s="66">
        <f>+E254*D254</f>
        <v>659</v>
      </c>
    </row>
    <row r="255" spans="1:6" outlineLevel="1" x14ac:dyDescent="0.25">
      <c r="B255" s="17" t="s">
        <v>25</v>
      </c>
      <c r="C255" s="52" t="s">
        <v>26</v>
      </c>
      <c r="D255" s="52">
        <v>1</v>
      </c>
      <c r="E255" s="66">
        <v>100</v>
      </c>
      <c r="F255" s="66">
        <f>+E255*D255</f>
        <v>100</v>
      </c>
    </row>
    <row r="256" spans="1:6" outlineLevel="1" x14ac:dyDescent="0.25">
      <c r="B256" s="15"/>
      <c r="C256" s="39"/>
      <c r="D256" s="39"/>
      <c r="E256" s="14" t="s">
        <v>27</v>
      </c>
      <c r="F256" s="14">
        <f>TRUNC((SUM(F253:F255)),2)/D252</f>
        <v>709</v>
      </c>
    </row>
    <row r="257" spans="1:6" outlineLevel="1" x14ac:dyDescent="0.25"/>
    <row r="258" spans="1:6" outlineLevel="1" x14ac:dyDescent="0.25">
      <c r="A258" s="77"/>
      <c r="B258" s="10" t="s">
        <v>96</v>
      </c>
      <c r="C258" s="50" t="s">
        <v>21</v>
      </c>
      <c r="D258" s="50" t="s">
        <v>8</v>
      </c>
      <c r="E258" s="11" t="s">
        <v>22</v>
      </c>
      <c r="F258" s="11" t="s">
        <v>11</v>
      </c>
    </row>
    <row r="259" spans="1:6" outlineLevel="1" x14ac:dyDescent="0.25">
      <c r="B259" s="28" t="s">
        <v>86</v>
      </c>
      <c r="C259" s="55" t="s">
        <v>87</v>
      </c>
      <c r="D259" s="49">
        <v>25</v>
      </c>
      <c r="E259" s="29"/>
      <c r="F259" s="29"/>
    </row>
    <row r="260" spans="1:6" outlineLevel="1" x14ac:dyDescent="0.25">
      <c r="B260" s="17" t="s">
        <v>23</v>
      </c>
      <c r="C260" s="52" t="s">
        <v>15</v>
      </c>
      <c r="D260" s="52">
        <v>1</v>
      </c>
      <c r="E260" s="66">
        <v>659</v>
      </c>
      <c r="F260" s="66">
        <f>+E260*D260</f>
        <v>659</v>
      </c>
    </row>
    <row r="261" spans="1:6" outlineLevel="1" x14ac:dyDescent="0.25">
      <c r="B261" s="21" t="s">
        <v>31</v>
      </c>
      <c r="C261" s="52" t="s">
        <v>15</v>
      </c>
      <c r="D261" s="52">
        <v>1</v>
      </c>
      <c r="E261" s="66">
        <v>1569</v>
      </c>
      <c r="F261" s="66">
        <f>+E261*D261</f>
        <v>1569</v>
      </c>
    </row>
    <row r="262" spans="1:6" outlineLevel="1" x14ac:dyDescent="0.25">
      <c r="B262" s="17" t="s">
        <v>24</v>
      </c>
      <c r="C262" s="52" t="s">
        <v>15</v>
      </c>
      <c r="D262" s="52">
        <v>1</v>
      </c>
      <c r="E262" s="66">
        <v>659</v>
      </c>
      <c r="F262" s="66">
        <f>+E262*D262</f>
        <v>659</v>
      </c>
    </row>
    <row r="263" spans="1:6" outlineLevel="1" x14ac:dyDescent="0.25">
      <c r="B263" s="17" t="s">
        <v>25</v>
      </c>
      <c r="C263" s="52" t="s">
        <v>26</v>
      </c>
      <c r="D263" s="52">
        <v>1</v>
      </c>
      <c r="E263" s="66">
        <v>100</v>
      </c>
      <c r="F263" s="66">
        <f>+E263*D263</f>
        <v>100</v>
      </c>
    </row>
    <row r="264" spans="1:6" outlineLevel="1" x14ac:dyDescent="0.25">
      <c r="B264" s="15"/>
      <c r="C264" s="39"/>
      <c r="D264" s="39"/>
      <c r="E264" s="14" t="s">
        <v>27</v>
      </c>
      <c r="F264" s="14">
        <f>TRUNC((SUM(F260:F263)),2)/D259</f>
        <v>119.48</v>
      </c>
    </row>
    <row r="265" spans="1:6" outlineLevel="1" x14ac:dyDescent="0.25">
      <c r="B265" s="30"/>
    </row>
    <row r="266" spans="1:6" outlineLevel="1" x14ac:dyDescent="0.25">
      <c r="A266" s="77"/>
      <c r="B266" s="10" t="s">
        <v>97</v>
      </c>
      <c r="C266" s="50" t="s">
        <v>21</v>
      </c>
      <c r="D266" s="50" t="s">
        <v>8</v>
      </c>
      <c r="E266" s="11" t="s">
        <v>22</v>
      </c>
      <c r="F266" s="11" t="s">
        <v>11</v>
      </c>
    </row>
    <row r="267" spans="1:6" outlineLevel="1" x14ac:dyDescent="0.25">
      <c r="B267" s="28" t="s">
        <v>86</v>
      </c>
      <c r="C267" s="55" t="s">
        <v>87</v>
      </c>
      <c r="D267" s="49">
        <v>40</v>
      </c>
      <c r="E267" s="29"/>
      <c r="F267" s="29"/>
    </row>
    <row r="268" spans="1:6" outlineLevel="1" x14ac:dyDescent="0.25">
      <c r="B268" s="17" t="s">
        <v>23</v>
      </c>
      <c r="C268" s="52" t="s">
        <v>15</v>
      </c>
      <c r="D268" s="52">
        <v>1</v>
      </c>
      <c r="E268" s="66">
        <v>659</v>
      </c>
      <c r="F268" s="66">
        <f>+E268*D268</f>
        <v>659</v>
      </c>
    </row>
    <row r="269" spans="1:6" outlineLevel="1" x14ac:dyDescent="0.25">
      <c r="B269" s="21" t="s">
        <v>31</v>
      </c>
      <c r="C269" s="52" t="s">
        <v>15</v>
      </c>
      <c r="D269" s="52">
        <v>1</v>
      </c>
      <c r="E269" s="66">
        <v>1569</v>
      </c>
      <c r="F269" s="66">
        <f>+E269*D269</f>
        <v>1569</v>
      </c>
    </row>
    <row r="270" spans="1:6" outlineLevel="1" x14ac:dyDescent="0.25">
      <c r="B270" s="17" t="s">
        <v>24</v>
      </c>
      <c r="C270" s="52" t="s">
        <v>15</v>
      </c>
      <c r="D270" s="52">
        <v>1</v>
      </c>
      <c r="E270" s="66">
        <v>659</v>
      </c>
      <c r="F270" s="66">
        <f>+E270*D270</f>
        <v>659</v>
      </c>
    </row>
    <row r="271" spans="1:6" outlineLevel="1" x14ac:dyDescent="0.25">
      <c r="B271" s="17" t="s">
        <v>25</v>
      </c>
      <c r="C271" s="52" t="s">
        <v>26</v>
      </c>
      <c r="D271" s="52">
        <v>1</v>
      </c>
      <c r="E271" s="66">
        <v>100</v>
      </c>
      <c r="F271" s="66">
        <f>+E271*D271</f>
        <v>100</v>
      </c>
    </row>
    <row r="272" spans="1:6" outlineLevel="1" x14ac:dyDescent="0.25">
      <c r="B272" s="15"/>
      <c r="C272" s="39"/>
      <c r="D272" s="39"/>
      <c r="E272" s="14" t="s">
        <v>27</v>
      </c>
      <c r="F272" s="14">
        <f>TRUNC((SUM(F268:F271)),2)/D267</f>
        <v>74.674999999999997</v>
      </c>
    </row>
    <row r="273" spans="1:6" outlineLevel="1" x14ac:dyDescent="0.25">
      <c r="B273" s="30"/>
    </row>
    <row r="274" spans="1:6" outlineLevel="1" x14ac:dyDescent="0.25">
      <c r="A274" s="77"/>
      <c r="B274" s="10" t="s">
        <v>98</v>
      </c>
      <c r="C274" s="50" t="s">
        <v>21</v>
      </c>
      <c r="D274" s="50" t="s">
        <v>8</v>
      </c>
      <c r="E274" s="11" t="s">
        <v>22</v>
      </c>
      <c r="F274" s="11" t="s">
        <v>11</v>
      </c>
    </row>
    <row r="275" spans="1:6" outlineLevel="1" x14ac:dyDescent="0.25">
      <c r="B275" s="28" t="s">
        <v>86</v>
      </c>
      <c r="C275" s="55" t="s">
        <v>87</v>
      </c>
      <c r="D275" s="49">
        <v>30</v>
      </c>
      <c r="E275" s="29"/>
      <c r="F275" s="29"/>
    </row>
    <row r="276" spans="1:6" outlineLevel="1" x14ac:dyDescent="0.25">
      <c r="B276" s="17" t="s">
        <v>23</v>
      </c>
      <c r="C276" s="52" t="s">
        <v>15</v>
      </c>
      <c r="D276" s="52">
        <v>1</v>
      </c>
      <c r="E276" s="66">
        <v>659</v>
      </c>
      <c r="F276" s="66">
        <f>+E276*D276</f>
        <v>659</v>
      </c>
    </row>
    <row r="277" spans="1:6" outlineLevel="1" x14ac:dyDescent="0.25">
      <c r="B277" s="21" t="s">
        <v>31</v>
      </c>
      <c r="C277" s="52" t="s">
        <v>15</v>
      </c>
      <c r="D277" s="52">
        <v>1</v>
      </c>
      <c r="E277" s="66">
        <v>1569</v>
      </c>
      <c r="F277" s="66">
        <f>+E277*D277</f>
        <v>1569</v>
      </c>
    </row>
    <row r="278" spans="1:6" outlineLevel="1" x14ac:dyDescent="0.25">
      <c r="B278" s="17" t="s">
        <v>24</v>
      </c>
      <c r="C278" s="52" t="s">
        <v>15</v>
      </c>
      <c r="D278" s="52">
        <v>1</v>
      </c>
      <c r="E278" s="66">
        <v>659</v>
      </c>
      <c r="F278" s="66">
        <f>+E278*D278</f>
        <v>659</v>
      </c>
    </row>
    <row r="279" spans="1:6" outlineLevel="1" x14ac:dyDescent="0.25">
      <c r="B279" s="17" t="s">
        <v>25</v>
      </c>
      <c r="C279" s="52" t="s">
        <v>26</v>
      </c>
      <c r="D279" s="52">
        <v>1</v>
      </c>
      <c r="E279" s="66">
        <v>100</v>
      </c>
      <c r="F279" s="66">
        <f>+E279*D279</f>
        <v>100</v>
      </c>
    </row>
    <row r="280" spans="1:6" outlineLevel="1" x14ac:dyDescent="0.25">
      <c r="B280" s="15"/>
      <c r="C280" s="39"/>
      <c r="D280" s="39"/>
      <c r="E280" s="14" t="s">
        <v>27</v>
      </c>
      <c r="F280" s="14">
        <f>TRUNC((SUM(F276:F279)),2)/D275</f>
        <v>99.566666666666663</v>
      </c>
    </row>
    <row r="282" spans="1:6" x14ac:dyDescent="0.25">
      <c r="A282" s="75"/>
      <c r="B282" s="32" t="s">
        <v>99</v>
      </c>
      <c r="C282" s="47"/>
      <c r="D282" s="47"/>
      <c r="E282" s="65"/>
      <c r="F282" s="65"/>
    </row>
    <row r="283" spans="1:6" collapsed="1" x14ac:dyDescent="0.25"/>
    <row r="284" spans="1:6" s="5" customFormat="1" x14ac:dyDescent="0.25">
      <c r="A284" s="76"/>
      <c r="B284" s="6" t="s">
        <v>6</v>
      </c>
      <c r="C284" s="48"/>
      <c r="D284" s="48"/>
      <c r="E284" s="7"/>
      <c r="F284" s="7"/>
    </row>
    <row r="285" spans="1:6" outlineLevel="1" collapsed="1" x14ac:dyDescent="0.25"/>
    <row r="286" spans="1:6" s="24" customFormat="1" ht="31.5" outlineLevel="1" x14ac:dyDescent="0.25">
      <c r="A286" s="77"/>
      <c r="B286" s="33" t="s">
        <v>100</v>
      </c>
      <c r="C286" s="50" t="s">
        <v>21</v>
      </c>
      <c r="D286" s="50" t="s">
        <v>22</v>
      </c>
      <c r="E286" s="11" t="s">
        <v>8</v>
      </c>
      <c r="F286" s="11" t="s">
        <v>11</v>
      </c>
    </row>
    <row r="287" spans="1:6" outlineLevel="1" x14ac:dyDescent="0.25">
      <c r="B287" s="17" t="s">
        <v>61</v>
      </c>
      <c r="C287" s="52">
        <v>1</v>
      </c>
      <c r="D287" s="52" t="s">
        <v>13</v>
      </c>
      <c r="E287" s="66">
        <v>659</v>
      </c>
      <c r="F287" s="66">
        <f>+C287*E287</f>
        <v>659</v>
      </c>
    </row>
    <row r="288" spans="1:6" outlineLevel="1" x14ac:dyDescent="0.25">
      <c r="B288" s="15" t="s">
        <v>16</v>
      </c>
      <c r="C288" s="52">
        <v>1</v>
      </c>
      <c r="D288" s="52" t="s">
        <v>15</v>
      </c>
      <c r="E288" s="66">
        <v>659</v>
      </c>
      <c r="F288" s="66">
        <f>+C288*E288</f>
        <v>659</v>
      </c>
    </row>
    <row r="289" spans="1:6" outlineLevel="1" x14ac:dyDescent="0.25">
      <c r="B289" s="17" t="s">
        <v>25</v>
      </c>
      <c r="C289" s="52">
        <v>1</v>
      </c>
      <c r="D289" s="52" t="s">
        <v>26</v>
      </c>
      <c r="E289" s="66">
        <v>550</v>
      </c>
      <c r="F289" s="66">
        <f>+C289*E289</f>
        <v>550</v>
      </c>
    </row>
    <row r="290" spans="1:6" outlineLevel="1" x14ac:dyDescent="0.25">
      <c r="B290" s="17" t="s">
        <v>101</v>
      </c>
      <c r="C290" s="52">
        <v>15.6</v>
      </c>
      <c r="D290" s="52" t="s">
        <v>30</v>
      </c>
      <c r="E290" s="66">
        <v>121.09</v>
      </c>
      <c r="F290" s="66">
        <f>+C290*E290</f>
        <v>1889.0039999999999</v>
      </c>
    </row>
    <row r="291" spans="1:6" outlineLevel="1" x14ac:dyDescent="0.25">
      <c r="B291" s="15"/>
      <c r="C291" s="39"/>
      <c r="D291" s="39"/>
      <c r="E291" s="14" t="s">
        <v>48</v>
      </c>
      <c r="F291" s="14">
        <f>SUM(F287:F290)</f>
        <v>3757.0039999999999</v>
      </c>
    </row>
    <row r="292" spans="1:6" outlineLevel="1" x14ac:dyDescent="0.25">
      <c r="E292" s="9"/>
      <c r="F292" s="9"/>
    </row>
    <row r="293" spans="1:6" s="24" customFormat="1" outlineLevel="1" x14ac:dyDescent="0.25">
      <c r="A293" s="77"/>
      <c r="B293" s="33" t="s">
        <v>102</v>
      </c>
      <c r="C293" s="50" t="s">
        <v>21</v>
      </c>
      <c r="D293" s="50" t="s">
        <v>22</v>
      </c>
      <c r="E293" s="11" t="s">
        <v>8</v>
      </c>
      <c r="F293" s="11" t="s">
        <v>11</v>
      </c>
    </row>
    <row r="294" spans="1:6" outlineLevel="1" x14ac:dyDescent="0.25">
      <c r="B294" s="17" t="s">
        <v>25</v>
      </c>
      <c r="C294" s="52">
        <v>1</v>
      </c>
      <c r="D294" s="52" t="s">
        <v>26</v>
      </c>
      <c r="E294" s="66">
        <v>550</v>
      </c>
      <c r="F294" s="66">
        <f>+C294*E294</f>
        <v>550</v>
      </c>
    </row>
    <row r="295" spans="1:6" outlineLevel="1" x14ac:dyDescent="0.25">
      <c r="B295" s="17" t="s">
        <v>101</v>
      </c>
      <c r="C295" s="52">
        <v>15.6</v>
      </c>
      <c r="D295" s="52" t="s">
        <v>30</v>
      </c>
      <c r="E295" s="66">
        <v>121.09</v>
      </c>
      <c r="F295" s="66">
        <f>+C295*E295</f>
        <v>1889.0039999999999</v>
      </c>
    </row>
    <row r="296" spans="1:6" outlineLevel="1" x14ac:dyDescent="0.25">
      <c r="B296" s="15"/>
      <c r="C296" s="39"/>
      <c r="D296" s="39"/>
      <c r="E296" s="14" t="s">
        <v>48</v>
      </c>
      <c r="F296" s="14">
        <f>SUM(F294:F295)</f>
        <v>2439.0039999999999</v>
      </c>
    </row>
    <row r="297" spans="1:6" outlineLevel="1" x14ac:dyDescent="0.25">
      <c r="E297" s="9"/>
      <c r="F297" s="9"/>
    </row>
    <row r="298" spans="1:6" s="24" customFormat="1" outlineLevel="1" x14ac:dyDescent="0.25">
      <c r="A298" s="77"/>
      <c r="B298" s="33" t="s">
        <v>103</v>
      </c>
      <c r="C298" s="50" t="s">
        <v>8</v>
      </c>
      <c r="D298" s="50" t="s">
        <v>9</v>
      </c>
      <c r="E298" s="11" t="s">
        <v>10</v>
      </c>
      <c r="F298" s="11" t="s">
        <v>11</v>
      </c>
    </row>
    <row r="299" spans="1:6" s="5" customFormat="1" outlineLevel="1" x14ac:dyDescent="0.25">
      <c r="A299" s="71"/>
      <c r="B299" s="15" t="s">
        <v>104</v>
      </c>
      <c r="C299" s="39">
        <v>0.68</v>
      </c>
      <c r="D299" s="39" t="s">
        <v>9</v>
      </c>
      <c r="E299" s="66">
        <v>1610</v>
      </c>
      <c r="F299" s="66">
        <f t="shared" ref="F299:F311" si="0">+C299*E299</f>
        <v>1094.8000000000002</v>
      </c>
    </row>
    <row r="300" spans="1:6" outlineLevel="1" x14ac:dyDescent="0.25">
      <c r="B300" s="34" t="s">
        <v>105</v>
      </c>
      <c r="C300" s="39">
        <v>1</v>
      </c>
      <c r="D300" s="39" t="s">
        <v>13</v>
      </c>
      <c r="E300" s="66">
        <f>+(4230*1.18)/23.74</f>
        <v>210.25273799494525</v>
      </c>
      <c r="F300" s="66">
        <f t="shared" si="0"/>
        <v>210.25273799494525</v>
      </c>
    </row>
    <row r="301" spans="1:6" s="5" customFormat="1" outlineLevel="1" x14ac:dyDescent="0.25">
      <c r="A301" s="71"/>
      <c r="B301" s="15" t="s">
        <v>106</v>
      </c>
      <c r="C301" s="39">
        <v>0.68</v>
      </c>
      <c r="D301" s="39" t="s">
        <v>9</v>
      </c>
      <c r="E301" s="66">
        <f>118.57*1.18</f>
        <v>139.9126</v>
      </c>
      <c r="F301" s="66">
        <f t="shared" si="0"/>
        <v>95.140568000000002</v>
      </c>
    </row>
    <row r="302" spans="1:6" s="5" customFormat="1" outlineLevel="1" x14ac:dyDescent="0.25">
      <c r="A302" s="71"/>
      <c r="B302" s="15" t="s">
        <v>107</v>
      </c>
      <c r="C302" s="39">
        <v>0.34</v>
      </c>
      <c r="D302" s="39" t="s">
        <v>9</v>
      </c>
      <c r="E302" s="66">
        <f>87.65*1.18</f>
        <v>103.42700000000001</v>
      </c>
      <c r="F302" s="66">
        <f t="shared" si="0"/>
        <v>35.165180000000007</v>
      </c>
    </row>
    <row r="303" spans="1:6" s="5" customFormat="1" outlineLevel="1" x14ac:dyDescent="0.25">
      <c r="A303" s="71"/>
      <c r="B303" s="15" t="s">
        <v>108</v>
      </c>
      <c r="C303" s="39">
        <v>2.9899999999999999E-2</v>
      </c>
      <c r="D303" s="39" t="s">
        <v>109</v>
      </c>
      <c r="E303" s="66">
        <f>177*1.18</f>
        <v>208.85999999999999</v>
      </c>
      <c r="F303" s="66">
        <f t="shared" si="0"/>
        <v>6.2449139999999996</v>
      </c>
    </row>
    <row r="304" spans="1:6" s="5" customFormat="1" outlineLevel="1" x14ac:dyDescent="0.25">
      <c r="A304" s="71"/>
      <c r="B304" s="15" t="s">
        <v>110</v>
      </c>
      <c r="C304" s="39">
        <v>0.224</v>
      </c>
      <c r="D304" s="39" t="s">
        <v>9</v>
      </c>
      <c r="E304" s="66">
        <f>511.16*1.18</f>
        <v>603.16880000000003</v>
      </c>
      <c r="F304" s="66">
        <f t="shared" si="0"/>
        <v>135.10981120000002</v>
      </c>
    </row>
    <row r="305" spans="1:8" outlineLevel="1" x14ac:dyDescent="0.25">
      <c r="B305" s="15" t="s">
        <v>111</v>
      </c>
      <c r="C305" s="39">
        <v>0.104</v>
      </c>
      <c r="D305" s="39" t="s">
        <v>112</v>
      </c>
      <c r="E305" s="66">
        <f>111.06*1.18</f>
        <v>131.05080000000001</v>
      </c>
      <c r="F305" s="66">
        <f t="shared" si="0"/>
        <v>13.6292832</v>
      </c>
      <c r="G305" s="5"/>
      <c r="H305" s="36"/>
    </row>
    <row r="306" spans="1:8" outlineLevel="1" x14ac:dyDescent="0.25">
      <c r="B306" s="15" t="s">
        <v>113</v>
      </c>
      <c r="C306" s="39">
        <v>2.9899999999999999E-2</v>
      </c>
      <c r="D306" s="39" t="s">
        <v>112</v>
      </c>
      <c r="E306" s="66">
        <f>133.33*1.18</f>
        <v>157.32939999999999</v>
      </c>
      <c r="F306" s="66">
        <f t="shared" si="0"/>
        <v>4.7041490599999998</v>
      </c>
      <c r="G306" s="5"/>
      <c r="H306" s="36"/>
    </row>
    <row r="307" spans="1:8" outlineLevel="1" x14ac:dyDescent="0.25">
      <c r="B307" s="15" t="s">
        <v>114</v>
      </c>
      <c r="C307" s="39">
        <v>1.94</v>
      </c>
      <c r="D307" s="39" t="s">
        <v>9</v>
      </c>
      <c r="E307" s="66">
        <v>3.45</v>
      </c>
      <c r="F307" s="66">
        <f t="shared" si="0"/>
        <v>6.6930000000000005</v>
      </c>
      <c r="G307" s="5"/>
    </row>
    <row r="308" spans="1:8" outlineLevel="1" x14ac:dyDescent="0.25">
      <c r="B308" s="15" t="s">
        <v>115</v>
      </c>
      <c r="C308" s="39">
        <v>1.94</v>
      </c>
      <c r="D308" s="39" t="s">
        <v>9</v>
      </c>
      <c r="E308" s="66">
        <v>5.62</v>
      </c>
      <c r="F308" s="66">
        <f t="shared" si="0"/>
        <v>10.902799999999999</v>
      </c>
      <c r="G308" s="5"/>
    </row>
    <row r="309" spans="1:8" outlineLevel="1" x14ac:dyDescent="0.25">
      <c r="B309" s="15" t="s">
        <v>116</v>
      </c>
      <c r="C309" s="39">
        <v>0.2</v>
      </c>
      <c r="D309" s="39" t="s">
        <v>13</v>
      </c>
      <c r="E309" s="66">
        <v>45.89</v>
      </c>
      <c r="F309" s="66">
        <f t="shared" si="0"/>
        <v>9.1780000000000008</v>
      </c>
      <c r="G309" s="5"/>
    </row>
    <row r="310" spans="1:8" outlineLevel="1" x14ac:dyDescent="0.25">
      <c r="B310" s="15" t="s">
        <v>117</v>
      </c>
      <c r="C310" s="39">
        <v>1</v>
      </c>
      <c r="D310" s="39" t="s">
        <v>13</v>
      </c>
      <c r="E310" s="66">
        <v>600</v>
      </c>
      <c r="F310" s="66">
        <f t="shared" si="0"/>
        <v>600</v>
      </c>
      <c r="G310" s="5"/>
    </row>
    <row r="311" spans="1:8" outlineLevel="1" x14ac:dyDescent="0.25">
      <c r="B311" s="15" t="s">
        <v>118</v>
      </c>
      <c r="C311" s="39">
        <v>1</v>
      </c>
      <c r="D311" s="39" t="s">
        <v>13</v>
      </c>
      <c r="E311" s="66">
        <v>150</v>
      </c>
      <c r="F311" s="66">
        <f t="shared" si="0"/>
        <v>150</v>
      </c>
      <c r="G311" s="5"/>
    </row>
    <row r="312" spans="1:8" outlineLevel="1" x14ac:dyDescent="0.25">
      <c r="B312" s="15"/>
      <c r="C312" s="39"/>
      <c r="D312" s="39"/>
      <c r="E312" s="14" t="s">
        <v>18</v>
      </c>
      <c r="F312" s="14">
        <f>ROUND(SUM(F299:F311),2)</f>
        <v>2371.8200000000002</v>
      </c>
      <c r="G312" s="5"/>
    </row>
    <row r="313" spans="1:8" outlineLevel="1" x14ac:dyDescent="0.25">
      <c r="E313" s="9"/>
      <c r="F313" s="9"/>
    </row>
    <row r="314" spans="1:8" s="24" customFormat="1" outlineLevel="1" x14ac:dyDescent="0.25">
      <c r="A314" s="77"/>
      <c r="B314" s="33" t="s">
        <v>119</v>
      </c>
      <c r="C314" s="50" t="s">
        <v>8</v>
      </c>
      <c r="D314" s="50" t="s">
        <v>9</v>
      </c>
      <c r="E314" s="11" t="s">
        <v>10</v>
      </c>
      <c r="F314" s="11" t="s">
        <v>11</v>
      </c>
    </row>
    <row r="315" spans="1:8" outlineLevel="1" x14ac:dyDescent="0.25">
      <c r="B315" s="15" t="s">
        <v>104</v>
      </c>
      <c r="C315" s="39">
        <f>0.68/2</f>
        <v>0.34</v>
      </c>
      <c r="D315" s="39" t="s">
        <v>9</v>
      </c>
      <c r="E315" s="66">
        <v>1610</v>
      </c>
      <c r="F315" s="66">
        <f t="shared" ref="F315:F327" si="1">+C315*E315</f>
        <v>547.40000000000009</v>
      </c>
      <c r="G315" s="5"/>
    </row>
    <row r="316" spans="1:8" outlineLevel="1" x14ac:dyDescent="0.25">
      <c r="B316" s="34" t="s">
        <v>105</v>
      </c>
      <c r="C316" s="39">
        <v>1</v>
      </c>
      <c r="D316" s="39" t="s">
        <v>13</v>
      </c>
      <c r="E316" s="66">
        <f>+(4230*1.18)/23.74</f>
        <v>210.25273799494525</v>
      </c>
      <c r="F316" s="66">
        <f t="shared" si="1"/>
        <v>210.25273799494525</v>
      </c>
    </row>
    <row r="317" spans="1:8" outlineLevel="1" x14ac:dyDescent="0.25">
      <c r="B317" s="15" t="s">
        <v>106</v>
      </c>
      <c r="C317" s="39">
        <v>0.68</v>
      </c>
      <c r="D317" s="39" t="s">
        <v>9</v>
      </c>
      <c r="E317" s="66">
        <f>118.57*1.18</f>
        <v>139.9126</v>
      </c>
      <c r="F317" s="66">
        <f t="shared" si="1"/>
        <v>95.140568000000002</v>
      </c>
      <c r="G317" s="5"/>
    </row>
    <row r="318" spans="1:8" outlineLevel="1" x14ac:dyDescent="0.25">
      <c r="B318" s="15" t="s">
        <v>107</v>
      </c>
      <c r="C318" s="39">
        <v>0.34</v>
      </c>
      <c r="D318" s="39" t="s">
        <v>9</v>
      </c>
      <c r="E318" s="66">
        <f>87.65*1.18</f>
        <v>103.42700000000001</v>
      </c>
      <c r="F318" s="66">
        <f t="shared" si="1"/>
        <v>35.165180000000007</v>
      </c>
      <c r="G318" s="5"/>
    </row>
    <row r="319" spans="1:8" outlineLevel="1" x14ac:dyDescent="0.25">
      <c r="B319" s="15" t="s">
        <v>108</v>
      </c>
      <c r="C319" s="39">
        <v>2.9899999999999999E-2</v>
      </c>
      <c r="D319" s="39" t="s">
        <v>109</v>
      </c>
      <c r="E319" s="66">
        <f>177*1.18</f>
        <v>208.85999999999999</v>
      </c>
      <c r="F319" s="66">
        <f t="shared" si="1"/>
        <v>6.2449139999999996</v>
      </c>
      <c r="G319" s="5"/>
    </row>
    <row r="320" spans="1:8" outlineLevel="1" x14ac:dyDescent="0.25">
      <c r="B320" s="15" t="s">
        <v>110</v>
      </c>
      <c r="C320" s="39">
        <v>0.224</v>
      </c>
      <c r="D320" s="39" t="s">
        <v>9</v>
      </c>
      <c r="E320" s="66">
        <f>511.16*1.18</f>
        <v>603.16880000000003</v>
      </c>
      <c r="F320" s="66">
        <f t="shared" si="1"/>
        <v>135.10981120000002</v>
      </c>
      <c r="G320" s="5"/>
    </row>
    <row r="321" spans="1:8" outlineLevel="1" x14ac:dyDescent="0.25">
      <c r="B321" s="15" t="s">
        <v>111</v>
      </c>
      <c r="C321" s="39">
        <v>0.104</v>
      </c>
      <c r="D321" s="39" t="s">
        <v>112</v>
      </c>
      <c r="E321" s="66">
        <f>111.06*1.18</f>
        <v>131.05080000000001</v>
      </c>
      <c r="F321" s="66">
        <f t="shared" si="1"/>
        <v>13.6292832</v>
      </c>
      <c r="G321" s="5"/>
      <c r="H321" s="36"/>
    </row>
    <row r="322" spans="1:8" outlineLevel="1" x14ac:dyDescent="0.25">
      <c r="B322" s="15" t="s">
        <v>113</v>
      </c>
      <c r="C322" s="39">
        <v>2.9899999999999999E-2</v>
      </c>
      <c r="D322" s="39" t="s">
        <v>112</v>
      </c>
      <c r="E322" s="66">
        <f>133.33*1.18</f>
        <v>157.32939999999999</v>
      </c>
      <c r="F322" s="66">
        <f t="shared" si="1"/>
        <v>4.7041490599999998</v>
      </c>
      <c r="G322" s="5"/>
      <c r="H322" s="36"/>
    </row>
    <row r="323" spans="1:8" outlineLevel="1" x14ac:dyDescent="0.25">
      <c r="B323" s="15" t="s">
        <v>114</v>
      </c>
      <c r="C323" s="39">
        <v>1.94</v>
      </c>
      <c r="D323" s="39" t="s">
        <v>9</v>
      </c>
      <c r="E323" s="66">
        <v>3.45</v>
      </c>
      <c r="F323" s="66">
        <f t="shared" si="1"/>
        <v>6.6930000000000005</v>
      </c>
      <c r="G323" s="5"/>
    </row>
    <row r="324" spans="1:8" outlineLevel="1" x14ac:dyDescent="0.25">
      <c r="B324" s="15" t="s">
        <v>115</v>
      </c>
      <c r="C324" s="39">
        <v>1.94</v>
      </c>
      <c r="D324" s="39" t="s">
        <v>9</v>
      </c>
      <c r="E324" s="66">
        <v>5.62</v>
      </c>
      <c r="F324" s="66">
        <f t="shared" si="1"/>
        <v>10.902799999999999</v>
      </c>
      <c r="G324" s="5"/>
    </row>
    <row r="325" spans="1:8" outlineLevel="1" x14ac:dyDescent="0.25">
      <c r="B325" s="15" t="s">
        <v>116</v>
      </c>
      <c r="C325" s="39">
        <v>0.2</v>
      </c>
      <c r="D325" s="39" t="s">
        <v>13</v>
      </c>
      <c r="E325" s="66">
        <v>45.89</v>
      </c>
      <c r="F325" s="66">
        <f t="shared" si="1"/>
        <v>9.1780000000000008</v>
      </c>
      <c r="G325" s="5"/>
    </row>
    <row r="326" spans="1:8" outlineLevel="1" x14ac:dyDescent="0.25">
      <c r="B326" s="15" t="s">
        <v>117</v>
      </c>
      <c r="C326" s="39">
        <v>1</v>
      </c>
      <c r="D326" s="39" t="s">
        <v>13</v>
      </c>
      <c r="E326" s="66">
        <v>600</v>
      </c>
      <c r="F326" s="66">
        <f t="shared" si="1"/>
        <v>600</v>
      </c>
      <c r="G326" s="5"/>
    </row>
    <row r="327" spans="1:8" outlineLevel="1" x14ac:dyDescent="0.25">
      <c r="B327" s="15" t="s">
        <v>118</v>
      </c>
      <c r="C327" s="39">
        <v>1</v>
      </c>
      <c r="D327" s="39" t="s">
        <v>13</v>
      </c>
      <c r="E327" s="66">
        <v>150</v>
      </c>
      <c r="F327" s="66">
        <f t="shared" si="1"/>
        <v>150</v>
      </c>
      <c r="G327" s="5"/>
    </row>
    <row r="328" spans="1:8" outlineLevel="1" x14ac:dyDescent="0.25">
      <c r="B328" s="15"/>
      <c r="C328" s="39"/>
      <c r="D328" s="39"/>
      <c r="E328" s="14" t="s">
        <v>18</v>
      </c>
      <c r="F328" s="14">
        <f>ROUND(SUM(F315:F327),2)</f>
        <v>1824.42</v>
      </c>
      <c r="G328" s="5"/>
    </row>
    <row r="329" spans="1:8" outlineLevel="1" x14ac:dyDescent="0.25">
      <c r="B329" s="30"/>
      <c r="E329" s="9"/>
      <c r="F329" s="9"/>
      <c r="G329" s="5"/>
    </row>
    <row r="330" spans="1:8" s="24" customFormat="1" outlineLevel="1" x14ac:dyDescent="0.25">
      <c r="A330" s="77"/>
      <c r="B330" s="33" t="s">
        <v>120</v>
      </c>
      <c r="C330" s="50" t="s">
        <v>8</v>
      </c>
      <c r="D330" s="50" t="s">
        <v>9</v>
      </c>
      <c r="E330" s="11" t="s">
        <v>10</v>
      </c>
      <c r="F330" s="11" t="s">
        <v>11</v>
      </c>
    </row>
    <row r="331" spans="1:8" outlineLevel="1" x14ac:dyDescent="0.25">
      <c r="B331" s="34" t="s">
        <v>121</v>
      </c>
      <c r="C331" s="39">
        <v>0.68</v>
      </c>
      <c r="D331" s="39" t="s">
        <v>122</v>
      </c>
      <c r="E331" s="66">
        <f>467*1.18</f>
        <v>551.05999999999995</v>
      </c>
      <c r="F331" s="66">
        <f t="shared" ref="F331:F343" si="2">+C331*E331</f>
        <v>374.7208</v>
      </c>
    </row>
    <row r="332" spans="1:8" outlineLevel="1" x14ac:dyDescent="0.25">
      <c r="B332" s="34" t="s">
        <v>123</v>
      </c>
      <c r="C332" s="39">
        <v>0.68</v>
      </c>
      <c r="D332" s="39" t="s">
        <v>87</v>
      </c>
      <c r="E332" s="66">
        <f>118.57*1.18</f>
        <v>139.9126</v>
      </c>
      <c r="F332" s="66">
        <f t="shared" si="2"/>
        <v>95.140568000000002</v>
      </c>
    </row>
    <row r="333" spans="1:8" outlineLevel="1" x14ac:dyDescent="0.25">
      <c r="B333" s="34" t="s">
        <v>124</v>
      </c>
      <c r="C333" s="39">
        <v>0.34</v>
      </c>
      <c r="D333" s="39" t="s">
        <v>87</v>
      </c>
      <c r="E333" s="66">
        <f>87.65*1.18</f>
        <v>103.42700000000001</v>
      </c>
      <c r="F333" s="66">
        <f t="shared" si="2"/>
        <v>35.165180000000007</v>
      </c>
    </row>
    <row r="334" spans="1:8" outlineLevel="1" x14ac:dyDescent="0.25">
      <c r="B334" s="34" t="s">
        <v>125</v>
      </c>
      <c r="C334" s="39">
        <v>0.34</v>
      </c>
      <c r="D334" s="39" t="s">
        <v>87</v>
      </c>
      <c r="E334" s="66">
        <f>88.39*1.18</f>
        <v>104.30019999999999</v>
      </c>
      <c r="F334" s="66">
        <f t="shared" si="2"/>
        <v>35.462068000000002</v>
      </c>
    </row>
    <row r="335" spans="1:8" outlineLevel="1" x14ac:dyDescent="0.25">
      <c r="B335" s="34" t="s">
        <v>126</v>
      </c>
      <c r="C335" s="39">
        <v>1.02</v>
      </c>
      <c r="D335" s="39" t="s">
        <v>87</v>
      </c>
      <c r="E335" s="66">
        <f>2.92*1.18</f>
        <v>3.4455999999999998</v>
      </c>
      <c r="F335" s="66">
        <f t="shared" si="2"/>
        <v>3.5145119999999999</v>
      </c>
    </row>
    <row r="336" spans="1:8" outlineLevel="1" x14ac:dyDescent="0.25">
      <c r="B336" s="34" t="s">
        <v>127</v>
      </c>
      <c r="C336" s="39">
        <v>0.18</v>
      </c>
      <c r="D336" s="39" t="s">
        <v>128</v>
      </c>
      <c r="E336" s="66">
        <f>1124*1.18</f>
        <v>1326.32</v>
      </c>
      <c r="F336" s="66">
        <f t="shared" si="2"/>
        <v>238.73759999999999</v>
      </c>
    </row>
    <row r="337" spans="1:6" outlineLevel="1" x14ac:dyDescent="0.25">
      <c r="B337" s="34" t="s">
        <v>129</v>
      </c>
      <c r="C337" s="39">
        <v>1.02</v>
      </c>
      <c r="D337" s="39" t="s">
        <v>87</v>
      </c>
      <c r="E337" s="66">
        <f>4.76*1.18</f>
        <v>5.6167999999999996</v>
      </c>
      <c r="F337" s="66">
        <f t="shared" si="2"/>
        <v>5.7291359999999996</v>
      </c>
    </row>
    <row r="338" spans="1:6" outlineLevel="1" x14ac:dyDescent="0.25">
      <c r="B338" s="34" t="s">
        <v>130</v>
      </c>
      <c r="C338" s="39">
        <v>0.14000000000000001</v>
      </c>
      <c r="D338" s="39" t="s">
        <v>131</v>
      </c>
      <c r="E338" s="66">
        <f>111.06*1.18</f>
        <v>131.05080000000001</v>
      </c>
      <c r="F338" s="66">
        <f t="shared" si="2"/>
        <v>18.347112000000003</v>
      </c>
    </row>
    <row r="339" spans="1:6" outlineLevel="1" x14ac:dyDescent="0.25">
      <c r="B339" s="34" t="s">
        <v>132</v>
      </c>
      <c r="C339" s="39">
        <v>0.12</v>
      </c>
      <c r="D339" s="39" t="s">
        <v>131</v>
      </c>
      <c r="E339" s="66">
        <f>133.33*1.18</f>
        <v>157.32939999999999</v>
      </c>
      <c r="F339" s="66">
        <f t="shared" si="2"/>
        <v>18.879527999999997</v>
      </c>
    </row>
    <row r="340" spans="1:6" outlineLevel="1" x14ac:dyDescent="0.25">
      <c r="B340" s="34" t="s">
        <v>133</v>
      </c>
      <c r="C340" s="39">
        <v>0.06</v>
      </c>
      <c r="D340" s="39" t="s">
        <v>134</v>
      </c>
      <c r="E340" s="66">
        <f>138.89*1.18</f>
        <v>163.89019999999996</v>
      </c>
      <c r="F340" s="66">
        <f t="shared" si="2"/>
        <v>9.8334119999999974</v>
      </c>
    </row>
    <row r="341" spans="1:6" outlineLevel="1" x14ac:dyDescent="0.25">
      <c r="B341" s="34" t="s">
        <v>135</v>
      </c>
      <c r="C341" s="39">
        <v>0.2</v>
      </c>
      <c r="D341" s="39" t="s">
        <v>87</v>
      </c>
      <c r="E341" s="66">
        <f>38.89*1.18</f>
        <v>45.8902</v>
      </c>
      <c r="F341" s="66">
        <f t="shared" si="2"/>
        <v>9.1780400000000011</v>
      </c>
    </row>
    <row r="342" spans="1:6" outlineLevel="1" x14ac:dyDescent="0.25">
      <c r="B342" s="34" t="s">
        <v>136</v>
      </c>
      <c r="C342" s="39">
        <v>0</v>
      </c>
      <c r="D342" s="39" t="s">
        <v>87</v>
      </c>
      <c r="E342" s="66">
        <f>102.22*1.18</f>
        <v>120.61959999999999</v>
      </c>
      <c r="F342" s="66">
        <f t="shared" si="2"/>
        <v>0</v>
      </c>
    </row>
    <row r="343" spans="1:6" outlineLevel="1" x14ac:dyDescent="0.25">
      <c r="B343" s="34" t="s">
        <v>137</v>
      </c>
      <c r="C343" s="39">
        <v>1</v>
      </c>
      <c r="D343" s="39" t="s">
        <v>13</v>
      </c>
      <c r="E343" s="66">
        <v>500</v>
      </c>
      <c r="F343" s="66">
        <f t="shared" si="2"/>
        <v>500</v>
      </c>
    </row>
    <row r="344" spans="1:6" s="5" customFormat="1" outlineLevel="1" x14ac:dyDescent="0.25">
      <c r="A344" s="71"/>
      <c r="B344" s="15"/>
      <c r="C344" s="39"/>
      <c r="D344" s="39"/>
      <c r="E344" s="14" t="s">
        <v>138</v>
      </c>
      <c r="F344" s="14">
        <f>TRUNC(SUM(F331:F343),2)</f>
        <v>1344.7</v>
      </c>
    </row>
    <row r="345" spans="1:6" outlineLevel="1" x14ac:dyDescent="0.25">
      <c r="E345" s="9"/>
      <c r="F345" s="9"/>
    </row>
    <row r="346" spans="1:6" s="24" customFormat="1" outlineLevel="1" x14ac:dyDescent="0.25">
      <c r="A346" s="77"/>
      <c r="B346" s="33" t="s">
        <v>139</v>
      </c>
      <c r="C346" s="50" t="s">
        <v>8</v>
      </c>
      <c r="D346" s="50" t="s">
        <v>21</v>
      </c>
      <c r="E346" s="11" t="s">
        <v>22</v>
      </c>
      <c r="F346" s="11" t="s">
        <v>11</v>
      </c>
    </row>
    <row r="347" spans="1:6" outlineLevel="1" x14ac:dyDescent="0.25">
      <c r="B347" s="15" t="s">
        <v>140</v>
      </c>
      <c r="C347" s="51"/>
      <c r="D347" s="51"/>
      <c r="E347" s="13"/>
      <c r="F347" s="13"/>
    </row>
    <row r="348" spans="1:6" outlineLevel="1" x14ac:dyDescent="0.25">
      <c r="B348" s="15" t="s">
        <v>141</v>
      </c>
      <c r="C348" s="39">
        <v>1</v>
      </c>
      <c r="D348" s="39" t="s">
        <v>37</v>
      </c>
      <c r="E348" s="68">
        <f>1268.7*1.18</f>
        <v>1497.066</v>
      </c>
      <c r="F348" s="68">
        <f>+C348*E348</f>
        <v>1497.066</v>
      </c>
    </row>
    <row r="349" spans="1:6" outlineLevel="1" x14ac:dyDescent="0.25">
      <c r="B349" s="15" t="s">
        <v>142</v>
      </c>
      <c r="C349" s="39">
        <v>1</v>
      </c>
      <c r="D349" s="39" t="s">
        <v>37</v>
      </c>
      <c r="E349" s="68">
        <f>(600/21)*1.18</f>
        <v>33.714285714285715</v>
      </c>
      <c r="F349" s="68">
        <f>+C349*E349</f>
        <v>33.714285714285715</v>
      </c>
    </row>
    <row r="350" spans="1:6" outlineLevel="1" x14ac:dyDescent="0.25">
      <c r="B350" s="15" t="s">
        <v>69</v>
      </c>
      <c r="C350" s="39"/>
      <c r="D350" s="39"/>
      <c r="E350" s="68"/>
      <c r="F350" s="68">
        <v>0</v>
      </c>
    </row>
    <row r="351" spans="1:6" outlineLevel="1" x14ac:dyDescent="0.25">
      <c r="B351" s="15" t="s">
        <v>143</v>
      </c>
      <c r="C351" s="39" t="s">
        <v>144</v>
      </c>
      <c r="D351" s="39">
        <v>58.27</v>
      </c>
      <c r="E351" s="14" t="s">
        <v>27</v>
      </c>
      <c r="F351" s="14">
        <f>TRUNC(SUM(F348:F350),2)*D351</f>
        <v>89198.550600000002</v>
      </c>
    </row>
    <row r="352" spans="1:6" outlineLevel="1" x14ac:dyDescent="0.25">
      <c r="E352" s="9"/>
      <c r="F352" s="9"/>
    </row>
    <row r="353" spans="1:6" s="24" customFormat="1" outlineLevel="1" x14ac:dyDescent="0.25">
      <c r="A353" s="77"/>
      <c r="B353" s="33" t="s">
        <v>139</v>
      </c>
      <c r="C353" s="50" t="s">
        <v>8</v>
      </c>
      <c r="D353" s="50" t="s">
        <v>21</v>
      </c>
      <c r="E353" s="11" t="s">
        <v>22</v>
      </c>
      <c r="F353" s="11" t="s">
        <v>11</v>
      </c>
    </row>
    <row r="354" spans="1:6" outlineLevel="1" x14ac:dyDescent="0.25">
      <c r="B354" s="15" t="s">
        <v>145</v>
      </c>
      <c r="C354" s="51"/>
      <c r="D354" s="51"/>
      <c r="E354" s="13"/>
      <c r="F354" s="13"/>
    </row>
    <row r="355" spans="1:6" outlineLevel="1" x14ac:dyDescent="0.25">
      <c r="B355" s="15" t="s">
        <v>141</v>
      </c>
      <c r="C355" s="39">
        <v>1</v>
      </c>
      <c r="D355" s="39" t="s">
        <v>37</v>
      </c>
      <c r="E355" s="68">
        <v>1342.25</v>
      </c>
      <c r="F355" s="68">
        <f>+E355*C355</f>
        <v>1342.25</v>
      </c>
    </row>
    <row r="356" spans="1:6" outlineLevel="1" x14ac:dyDescent="0.25">
      <c r="B356" s="15" t="s">
        <v>142</v>
      </c>
      <c r="C356" s="39">
        <v>1</v>
      </c>
      <c r="D356" s="39" t="s">
        <v>37</v>
      </c>
      <c r="E356" s="68">
        <v>33.71</v>
      </c>
      <c r="F356" s="68">
        <f>+E356*C356</f>
        <v>33.71</v>
      </c>
    </row>
    <row r="357" spans="1:6" outlineLevel="1" x14ac:dyDescent="0.25">
      <c r="B357" s="15" t="s">
        <v>69</v>
      </c>
      <c r="C357" s="39"/>
      <c r="D357" s="39"/>
      <c r="E357" s="68"/>
      <c r="F357" s="68">
        <f>+E357*C357</f>
        <v>0</v>
      </c>
    </row>
    <row r="358" spans="1:6" outlineLevel="1" x14ac:dyDescent="0.25">
      <c r="B358" s="15" t="s">
        <v>143</v>
      </c>
      <c r="C358" s="39" t="s">
        <v>144</v>
      </c>
      <c r="D358" s="39">
        <v>58.27</v>
      </c>
      <c r="E358" s="14" t="s">
        <v>27</v>
      </c>
      <c r="F358" s="14">
        <f>TRUNC(SUM(F355:F357),2)*D358</f>
        <v>80177.189200000008</v>
      </c>
    </row>
    <row r="359" spans="1:6" outlineLevel="1" x14ac:dyDescent="0.25">
      <c r="B359" s="8" t="s">
        <v>146</v>
      </c>
      <c r="E359" s="9"/>
      <c r="F359" s="9"/>
    </row>
    <row r="360" spans="1:6" outlineLevel="1" x14ac:dyDescent="0.25">
      <c r="E360" s="9"/>
      <c r="F360" s="9"/>
    </row>
    <row r="361" spans="1:6" s="24" customFormat="1" outlineLevel="1" x14ac:dyDescent="0.25">
      <c r="A361" s="77"/>
      <c r="B361" s="33" t="s">
        <v>147</v>
      </c>
      <c r="C361" s="50" t="s">
        <v>8</v>
      </c>
      <c r="D361" s="50" t="s">
        <v>21</v>
      </c>
      <c r="E361" s="11" t="s">
        <v>22</v>
      </c>
      <c r="F361" s="11" t="s">
        <v>11</v>
      </c>
    </row>
    <row r="362" spans="1:6" outlineLevel="1" x14ac:dyDescent="0.25">
      <c r="B362" s="15" t="s">
        <v>148</v>
      </c>
      <c r="C362" s="51"/>
      <c r="D362" s="51"/>
      <c r="E362" s="13"/>
      <c r="F362" s="13"/>
    </row>
    <row r="363" spans="1:6" outlineLevel="1" x14ac:dyDescent="0.25">
      <c r="B363" s="15" t="s">
        <v>141</v>
      </c>
      <c r="C363" s="39">
        <v>1</v>
      </c>
      <c r="D363" s="39" t="s">
        <v>37</v>
      </c>
      <c r="E363" s="68">
        <f>1006.3*1.18</f>
        <v>1187.434</v>
      </c>
      <c r="F363" s="68">
        <f>+C363*E363</f>
        <v>1187.434</v>
      </c>
    </row>
    <row r="364" spans="1:6" outlineLevel="1" x14ac:dyDescent="0.25">
      <c r="B364" s="15" t="s">
        <v>142</v>
      </c>
      <c r="C364" s="39">
        <v>1</v>
      </c>
      <c r="D364" s="39" t="s">
        <v>37</v>
      </c>
      <c r="E364" s="68">
        <f>(600/21)*1.18</f>
        <v>33.714285714285715</v>
      </c>
      <c r="F364" s="68">
        <f>+C364*E364</f>
        <v>33.714285714285715</v>
      </c>
    </row>
    <row r="365" spans="1:6" outlineLevel="1" x14ac:dyDescent="0.25">
      <c r="B365" s="15" t="s">
        <v>69</v>
      </c>
      <c r="C365" s="39"/>
      <c r="D365" s="39"/>
      <c r="E365" s="68"/>
      <c r="F365" s="68">
        <v>0</v>
      </c>
    </row>
    <row r="366" spans="1:6" outlineLevel="1" x14ac:dyDescent="0.25">
      <c r="B366" s="15" t="s">
        <v>143</v>
      </c>
      <c r="C366" s="39" t="s">
        <v>144</v>
      </c>
      <c r="D366" s="39">
        <v>58.27</v>
      </c>
      <c r="E366" s="14" t="s">
        <v>27</v>
      </c>
      <c r="F366" s="14">
        <f>TRUNC(SUM(F363:F365),2)*D366</f>
        <v>71155.827800000014</v>
      </c>
    </row>
    <row r="367" spans="1:6" outlineLevel="1" x14ac:dyDescent="0.25">
      <c r="E367" s="9"/>
      <c r="F367" s="9"/>
    </row>
    <row r="368" spans="1:6" s="24" customFormat="1" outlineLevel="1" x14ac:dyDescent="0.25">
      <c r="A368" s="77"/>
      <c r="B368" s="33" t="s">
        <v>149</v>
      </c>
      <c r="C368" s="50" t="s">
        <v>8</v>
      </c>
      <c r="D368" s="50" t="s">
        <v>21</v>
      </c>
      <c r="E368" s="11" t="s">
        <v>22</v>
      </c>
      <c r="F368" s="11" t="s">
        <v>11</v>
      </c>
    </row>
    <row r="369" spans="1:6" outlineLevel="1" x14ac:dyDescent="0.25">
      <c r="B369" s="15" t="s">
        <v>141</v>
      </c>
      <c r="C369" s="39">
        <v>1</v>
      </c>
      <c r="D369" s="39" t="s">
        <v>37</v>
      </c>
      <c r="E369" s="16">
        <f>278*1.18</f>
        <v>328.03999999999996</v>
      </c>
      <c r="F369" s="16">
        <f>+C369*E369</f>
        <v>328.03999999999996</v>
      </c>
    </row>
    <row r="370" spans="1:6" outlineLevel="1" x14ac:dyDescent="0.25">
      <c r="B370" s="15" t="s">
        <v>142</v>
      </c>
      <c r="C370" s="39">
        <v>1</v>
      </c>
      <c r="D370" s="39" t="s">
        <v>37</v>
      </c>
      <c r="E370" s="16">
        <f>(600/21)*1.18</f>
        <v>33.714285714285715</v>
      </c>
      <c r="F370" s="16">
        <f>+C370*E370</f>
        <v>33.714285714285715</v>
      </c>
    </row>
    <row r="371" spans="1:6" outlineLevel="1" x14ac:dyDescent="0.25">
      <c r="B371" s="15" t="s">
        <v>69</v>
      </c>
      <c r="C371" s="39"/>
      <c r="D371" s="39"/>
      <c r="E371" s="16"/>
      <c r="F371" s="16">
        <v>0</v>
      </c>
    </row>
    <row r="372" spans="1:6" outlineLevel="1" x14ac:dyDescent="0.25">
      <c r="B372" s="15" t="s">
        <v>143</v>
      </c>
      <c r="C372" s="39" t="s">
        <v>144</v>
      </c>
      <c r="D372" s="39">
        <v>58.27</v>
      </c>
      <c r="E372" s="14" t="s">
        <v>27</v>
      </c>
      <c r="F372" s="14">
        <f>TRUNC(SUM(F369:F371),2)*D372</f>
        <v>21079.172500000001</v>
      </c>
    </row>
    <row r="373" spans="1:6" outlineLevel="1" x14ac:dyDescent="0.25">
      <c r="E373" s="9"/>
      <c r="F373" s="9"/>
    </row>
    <row r="374" spans="1:6" s="24" customFormat="1" outlineLevel="1" x14ac:dyDescent="0.25">
      <c r="A374" s="77"/>
      <c r="B374" s="33" t="s">
        <v>150</v>
      </c>
      <c r="C374" s="50" t="s">
        <v>8</v>
      </c>
      <c r="D374" s="50" t="s">
        <v>21</v>
      </c>
      <c r="E374" s="11" t="s">
        <v>22</v>
      </c>
      <c r="F374" s="11" t="s">
        <v>11</v>
      </c>
    </row>
    <row r="375" spans="1:6" outlineLevel="1" x14ac:dyDescent="0.25">
      <c r="B375" s="15" t="s">
        <v>151</v>
      </c>
      <c r="C375" s="51"/>
      <c r="D375" s="51"/>
      <c r="E375" s="13"/>
      <c r="F375" s="13"/>
    </row>
    <row r="376" spans="1:6" outlineLevel="1" x14ac:dyDescent="0.25">
      <c r="B376" s="15" t="s">
        <v>141</v>
      </c>
      <c r="C376" s="39">
        <v>1</v>
      </c>
      <c r="D376" s="39" t="s">
        <v>37</v>
      </c>
      <c r="E376" s="68">
        <f>830*1.18</f>
        <v>979.4</v>
      </c>
      <c r="F376" s="68">
        <f>+C376*E376</f>
        <v>979.4</v>
      </c>
    </row>
    <row r="377" spans="1:6" outlineLevel="1" x14ac:dyDescent="0.25">
      <c r="B377" s="15" t="s">
        <v>142</v>
      </c>
      <c r="C377" s="39">
        <v>1</v>
      </c>
      <c r="D377" s="39" t="s">
        <v>37</v>
      </c>
      <c r="E377" s="68">
        <f>(600/21)*1.18</f>
        <v>33.714285714285715</v>
      </c>
      <c r="F377" s="68">
        <f>+C377*E377</f>
        <v>33.714285714285715</v>
      </c>
    </row>
    <row r="378" spans="1:6" outlineLevel="1" x14ac:dyDescent="0.25">
      <c r="B378" s="15" t="s">
        <v>69</v>
      </c>
      <c r="C378" s="39"/>
      <c r="D378" s="39"/>
      <c r="E378" s="68"/>
      <c r="F378" s="68">
        <v>0</v>
      </c>
    </row>
    <row r="379" spans="1:6" outlineLevel="1" x14ac:dyDescent="0.25">
      <c r="B379" s="15" t="s">
        <v>143</v>
      </c>
      <c r="C379" s="39" t="s">
        <v>144</v>
      </c>
      <c r="D379" s="39">
        <v>58.27</v>
      </c>
      <c r="E379" s="14" t="s">
        <v>27</v>
      </c>
      <c r="F379" s="14">
        <f>TRUNC(SUM(F376:F378),2)*D379</f>
        <v>59033.919700000006</v>
      </c>
    </row>
    <row r="380" spans="1:6" outlineLevel="1" x14ac:dyDescent="0.25">
      <c r="E380" s="9"/>
      <c r="F380" s="9"/>
    </row>
    <row r="381" spans="1:6" s="24" customFormat="1" outlineLevel="1" x14ac:dyDescent="0.25">
      <c r="A381" s="77"/>
      <c r="B381" s="33" t="s">
        <v>120</v>
      </c>
      <c r="C381" s="50" t="s">
        <v>8</v>
      </c>
      <c r="D381" s="50" t="s">
        <v>9</v>
      </c>
      <c r="E381" s="11" t="s">
        <v>10</v>
      </c>
      <c r="F381" s="11" t="s">
        <v>11</v>
      </c>
    </row>
    <row r="382" spans="1:6" outlineLevel="1" x14ac:dyDescent="0.25">
      <c r="B382" s="34" t="s">
        <v>121</v>
      </c>
      <c r="C382" s="39">
        <v>0.68</v>
      </c>
      <c r="D382" s="39" t="s">
        <v>122</v>
      </c>
      <c r="E382" s="35">
        <f>467*1.18</f>
        <v>551.05999999999995</v>
      </c>
      <c r="F382" s="35">
        <f t="shared" ref="F382:F394" si="3">+E382*C382</f>
        <v>374.7208</v>
      </c>
    </row>
    <row r="383" spans="1:6" outlineLevel="1" x14ac:dyDescent="0.25">
      <c r="B383" s="34" t="s">
        <v>123</v>
      </c>
      <c r="C383" s="39">
        <v>0.68</v>
      </c>
      <c r="D383" s="39" t="s">
        <v>87</v>
      </c>
      <c r="E383" s="35">
        <f>118.57*1.18</f>
        <v>139.9126</v>
      </c>
      <c r="F383" s="35">
        <f t="shared" si="3"/>
        <v>95.140568000000002</v>
      </c>
    </row>
    <row r="384" spans="1:6" outlineLevel="1" x14ac:dyDescent="0.25">
      <c r="B384" s="34" t="s">
        <v>124</v>
      </c>
      <c r="C384" s="39">
        <v>0.34</v>
      </c>
      <c r="D384" s="39" t="s">
        <v>87</v>
      </c>
      <c r="E384" s="35">
        <f>87.65*1.18</f>
        <v>103.42700000000001</v>
      </c>
      <c r="F384" s="35">
        <f t="shared" si="3"/>
        <v>35.165180000000007</v>
      </c>
    </row>
    <row r="385" spans="1:6" outlineLevel="1" x14ac:dyDescent="0.25">
      <c r="B385" s="34" t="s">
        <v>125</v>
      </c>
      <c r="C385" s="39">
        <v>0.34</v>
      </c>
      <c r="D385" s="39" t="s">
        <v>87</v>
      </c>
      <c r="E385" s="35">
        <f>88.39*1.18</f>
        <v>104.30019999999999</v>
      </c>
      <c r="F385" s="35">
        <f t="shared" si="3"/>
        <v>35.462068000000002</v>
      </c>
    </row>
    <row r="386" spans="1:6" outlineLevel="1" x14ac:dyDescent="0.25">
      <c r="B386" s="34" t="s">
        <v>126</v>
      </c>
      <c r="C386" s="39">
        <v>1.02</v>
      </c>
      <c r="D386" s="39" t="s">
        <v>87</v>
      </c>
      <c r="E386" s="35">
        <f>2.92*1.18</f>
        <v>3.4455999999999998</v>
      </c>
      <c r="F386" s="35">
        <f t="shared" si="3"/>
        <v>3.5145119999999999</v>
      </c>
    </row>
    <row r="387" spans="1:6" outlineLevel="1" x14ac:dyDescent="0.25">
      <c r="B387" s="34" t="s">
        <v>127</v>
      </c>
      <c r="C387" s="39">
        <v>0.18</v>
      </c>
      <c r="D387" s="39" t="s">
        <v>128</v>
      </c>
      <c r="E387" s="35">
        <f>1124*1.18</f>
        <v>1326.32</v>
      </c>
      <c r="F387" s="35">
        <f t="shared" si="3"/>
        <v>238.73759999999999</v>
      </c>
    </row>
    <row r="388" spans="1:6" outlineLevel="1" x14ac:dyDescent="0.25">
      <c r="B388" s="34" t="s">
        <v>129</v>
      </c>
      <c r="C388" s="39">
        <v>1.02</v>
      </c>
      <c r="D388" s="39" t="s">
        <v>87</v>
      </c>
      <c r="E388" s="35">
        <f>4.76*1.18</f>
        <v>5.6167999999999996</v>
      </c>
      <c r="F388" s="35">
        <f t="shared" si="3"/>
        <v>5.7291359999999996</v>
      </c>
    </row>
    <row r="389" spans="1:6" outlineLevel="1" x14ac:dyDescent="0.25">
      <c r="B389" s="34" t="s">
        <v>130</v>
      </c>
      <c r="C389" s="39">
        <v>0.14000000000000001</v>
      </c>
      <c r="D389" s="39" t="s">
        <v>131</v>
      </c>
      <c r="E389" s="35">
        <f>111.06*1.18</f>
        <v>131.05080000000001</v>
      </c>
      <c r="F389" s="35">
        <f t="shared" si="3"/>
        <v>18.347112000000003</v>
      </c>
    </row>
    <row r="390" spans="1:6" outlineLevel="1" x14ac:dyDescent="0.25">
      <c r="B390" s="34" t="s">
        <v>132</v>
      </c>
      <c r="C390" s="39">
        <v>0.12</v>
      </c>
      <c r="D390" s="39" t="s">
        <v>131</v>
      </c>
      <c r="E390" s="35">
        <f>133.33*1.18</f>
        <v>157.32939999999999</v>
      </c>
      <c r="F390" s="35">
        <f t="shared" si="3"/>
        <v>18.879527999999997</v>
      </c>
    </row>
    <row r="391" spans="1:6" outlineLevel="1" x14ac:dyDescent="0.25">
      <c r="B391" s="34" t="s">
        <v>133</v>
      </c>
      <c r="C391" s="39">
        <v>0.06</v>
      </c>
      <c r="D391" s="39" t="s">
        <v>134</v>
      </c>
      <c r="E391" s="35">
        <f>138.89*1.18</f>
        <v>163.89019999999996</v>
      </c>
      <c r="F391" s="35">
        <f t="shared" si="3"/>
        <v>9.8334119999999974</v>
      </c>
    </row>
    <row r="392" spans="1:6" outlineLevel="1" x14ac:dyDescent="0.25">
      <c r="B392" s="34" t="s">
        <v>135</v>
      </c>
      <c r="C392" s="39">
        <v>0.2</v>
      </c>
      <c r="D392" s="39" t="s">
        <v>87</v>
      </c>
      <c r="E392" s="35">
        <f>38.89*1.18</f>
        <v>45.8902</v>
      </c>
      <c r="F392" s="35">
        <f t="shared" si="3"/>
        <v>9.1780400000000011</v>
      </c>
    </row>
    <row r="393" spans="1:6" outlineLevel="1" x14ac:dyDescent="0.25">
      <c r="B393" s="34" t="s">
        <v>136</v>
      </c>
      <c r="C393" s="39">
        <v>0</v>
      </c>
      <c r="D393" s="39" t="s">
        <v>87</v>
      </c>
      <c r="E393" s="35">
        <f>102.22*1.18</f>
        <v>120.61959999999999</v>
      </c>
      <c r="F393" s="35">
        <f t="shared" si="3"/>
        <v>0</v>
      </c>
    </row>
    <row r="394" spans="1:6" outlineLevel="1" x14ac:dyDescent="0.25">
      <c r="B394" s="34" t="s">
        <v>137</v>
      </c>
      <c r="C394" s="39">
        <v>1</v>
      </c>
      <c r="D394" s="39" t="s">
        <v>13</v>
      </c>
      <c r="E394" s="35">
        <v>500</v>
      </c>
      <c r="F394" s="35">
        <f t="shared" si="3"/>
        <v>500</v>
      </c>
    </row>
    <row r="395" spans="1:6" outlineLevel="1" x14ac:dyDescent="0.25">
      <c r="B395" s="15"/>
      <c r="C395" s="39"/>
      <c r="D395" s="39"/>
      <c r="E395" s="14" t="s">
        <v>138</v>
      </c>
      <c r="F395" s="14">
        <f>TRUNC(SUM(F382:F394),2)</f>
        <v>1344.7</v>
      </c>
    </row>
    <row r="396" spans="1:6" outlineLevel="1" x14ac:dyDescent="0.25"/>
    <row r="397" spans="1:6" s="24" customFormat="1" outlineLevel="1" x14ac:dyDescent="0.25">
      <c r="A397" s="77"/>
      <c r="B397" s="33" t="s">
        <v>120</v>
      </c>
      <c r="C397" s="50" t="s">
        <v>8</v>
      </c>
      <c r="D397" s="50" t="s">
        <v>9</v>
      </c>
      <c r="E397" s="11" t="s">
        <v>10</v>
      </c>
      <c r="F397" s="11" t="s">
        <v>11</v>
      </c>
    </row>
    <row r="398" spans="1:6" outlineLevel="1" x14ac:dyDescent="0.25">
      <c r="B398" s="34" t="s">
        <v>121</v>
      </c>
      <c r="C398" s="39">
        <v>0.68</v>
      </c>
      <c r="D398" s="39" t="s">
        <v>122</v>
      </c>
      <c r="E398" s="35">
        <f>467*1.18</f>
        <v>551.05999999999995</v>
      </c>
      <c r="F398" s="35">
        <f t="shared" ref="F398:F411" si="4">+E398*C398</f>
        <v>374.7208</v>
      </c>
    </row>
    <row r="399" spans="1:6" outlineLevel="1" x14ac:dyDescent="0.25">
      <c r="B399" s="34" t="s">
        <v>123</v>
      </c>
      <c r="C399" s="39">
        <v>0.68</v>
      </c>
      <c r="D399" s="39" t="s">
        <v>87</v>
      </c>
      <c r="E399" s="35">
        <f>118.57*1.18</f>
        <v>139.9126</v>
      </c>
      <c r="F399" s="35">
        <f t="shared" si="4"/>
        <v>95.140568000000002</v>
      </c>
    </row>
    <row r="400" spans="1:6" outlineLevel="1" x14ac:dyDescent="0.25">
      <c r="B400" s="34" t="s">
        <v>124</v>
      </c>
      <c r="C400" s="39">
        <v>0.34</v>
      </c>
      <c r="D400" s="39" t="s">
        <v>87</v>
      </c>
      <c r="E400" s="35">
        <f>87.65*1.18</f>
        <v>103.42700000000001</v>
      </c>
      <c r="F400" s="35">
        <f t="shared" si="4"/>
        <v>35.165180000000007</v>
      </c>
    </row>
    <row r="401" spans="1:6" outlineLevel="1" x14ac:dyDescent="0.25">
      <c r="B401" s="34" t="s">
        <v>125</v>
      </c>
      <c r="C401" s="39">
        <v>0.34</v>
      </c>
      <c r="D401" s="39" t="s">
        <v>87</v>
      </c>
      <c r="E401" s="35">
        <f>88.39*1.18</f>
        <v>104.30019999999999</v>
      </c>
      <c r="F401" s="35">
        <f t="shared" si="4"/>
        <v>35.462068000000002</v>
      </c>
    </row>
    <row r="402" spans="1:6" outlineLevel="1" x14ac:dyDescent="0.25">
      <c r="B402" s="34" t="s">
        <v>126</v>
      </c>
      <c r="C402" s="39">
        <v>1.02</v>
      </c>
      <c r="D402" s="39" t="s">
        <v>87</v>
      </c>
      <c r="E402" s="35">
        <f>2.92*1.18</f>
        <v>3.4455999999999998</v>
      </c>
      <c r="F402" s="35">
        <f t="shared" si="4"/>
        <v>3.5145119999999999</v>
      </c>
    </row>
    <row r="403" spans="1:6" outlineLevel="1" x14ac:dyDescent="0.25">
      <c r="B403" s="34" t="s">
        <v>127</v>
      </c>
      <c r="C403" s="39">
        <v>0.18</v>
      </c>
      <c r="D403" s="39" t="s">
        <v>128</v>
      </c>
      <c r="E403" s="35">
        <f>1124*1.18</f>
        <v>1326.32</v>
      </c>
      <c r="F403" s="35">
        <f t="shared" si="4"/>
        <v>238.73759999999999</v>
      </c>
    </row>
    <row r="404" spans="1:6" outlineLevel="1" x14ac:dyDescent="0.25">
      <c r="B404" s="34" t="s">
        <v>129</v>
      </c>
      <c r="C404" s="39">
        <v>1.02</v>
      </c>
      <c r="D404" s="39" t="s">
        <v>87</v>
      </c>
      <c r="E404" s="35">
        <f>4.76*1.18</f>
        <v>5.6167999999999996</v>
      </c>
      <c r="F404" s="35">
        <f t="shared" si="4"/>
        <v>5.7291359999999996</v>
      </c>
    </row>
    <row r="405" spans="1:6" outlineLevel="1" x14ac:dyDescent="0.25">
      <c r="B405" s="34" t="s">
        <v>130</v>
      </c>
      <c r="C405" s="39">
        <v>0.14000000000000001</v>
      </c>
      <c r="D405" s="39" t="s">
        <v>131</v>
      </c>
      <c r="E405" s="35">
        <f>111.06*1.18</f>
        <v>131.05080000000001</v>
      </c>
      <c r="F405" s="35">
        <f t="shared" si="4"/>
        <v>18.347112000000003</v>
      </c>
    </row>
    <row r="406" spans="1:6" outlineLevel="1" x14ac:dyDescent="0.25">
      <c r="B406" s="34" t="s">
        <v>132</v>
      </c>
      <c r="C406" s="39">
        <v>0.12</v>
      </c>
      <c r="D406" s="39" t="s">
        <v>131</v>
      </c>
      <c r="E406" s="35">
        <f>133.33*1.18</f>
        <v>157.32939999999999</v>
      </c>
      <c r="F406" s="35">
        <f t="shared" si="4"/>
        <v>18.879527999999997</v>
      </c>
    </row>
    <row r="407" spans="1:6" outlineLevel="1" x14ac:dyDescent="0.25">
      <c r="B407" s="34" t="s">
        <v>133</v>
      </c>
      <c r="C407" s="39">
        <v>0.06</v>
      </c>
      <c r="D407" s="39" t="s">
        <v>134</v>
      </c>
      <c r="E407" s="35">
        <f>138.89*1.18</f>
        <v>163.89019999999996</v>
      </c>
      <c r="F407" s="35">
        <f t="shared" si="4"/>
        <v>9.8334119999999974</v>
      </c>
    </row>
    <row r="408" spans="1:6" outlineLevel="1" x14ac:dyDescent="0.25">
      <c r="B408" s="34" t="s">
        <v>135</v>
      </c>
      <c r="C408" s="39">
        <v>0.2</v>
      </c>
      <c r="D408" s="39" t="s">
        <v>87</v>
      </c>
      <c r="E408" s="35">
        <f>38.89*1.18</f>
        <v>45.8902</v>
      </c>
      <c r="F408" s="35">
        <f t="shared" si="4"/>
        <v>9.1780400000000011</v>
      </c>
    </row>
    <row r="409" spans="1:6" outlineLevel="1" x14ac:dyDescent="0.25">
      <c r="B409" s="34" t="s">
        <v>136</v>
      </c>
      <c r="C409" s="39">
        <v>0</v>
      </c>
      <c r="D409" s="39" t="s">
        <v>87</v>
      </c>
      <c r="E409" s="35">
        <f>102.22*1.18</f>
        <v>120.61959999999999</v>
      </c>
      <c r="F409" s="35">
        <f t="shared" si="4"/>
        <v>0</v>
      </c>
    </row>
    <row r="410" spans="1:6" outlineLevel="1" x14ac:dyDescent="0.25">
      <c r="B410" s="34" t="s">
        <v>137</v>
      </c>
      <c r="C410" s="39">
        <v>1</v>
      </c>
      <c r="D410" s="39" t="s">
        <v>13</v>
      </c>
      <c r="E410" s="35">
        <v>500</v>
      </c>
      <c r="F410" s="35">
        <f t="shared" si="4"/>
        <v>500</v>
      </c>
    </row>
    <row r="411" spans="1:6" outlineLevel="1" x14ac:dyDescent="0.25">
      <c r="B411" s="34" t="s">
        <v>105</v>
      </c>
      <c r="C411" s="39">
        <v>1</v>
      </c>
      <c r="D411" s="39" t="s">
        <v>13</v>
      </c>
      <c r="E411" s="35">
        <f>+(4230*1.18)/23.74</f>
        <v>210.25273799494525</v>
      </c>
      <c r="F411" s="35">
        <f t="shared" si="4"/>
        <v>210.25273799494525</v>
      </c>
    </row>
    <row r="412" spans="1:6" outlineLevel="1" x14ac:dyDescent="0.25">
      <c r="B412" s="15"/>
      <c r="C412" s="39"/>
      <c r="D412" s="39"/>
      <c r="E412" s="14" t="s">
        <v>138</v>
      </c>
      <c r="F412" s="14">
        <f>TRUNC(SUM(F398:F411),2)</f>
        <v>1554.96</v>
      </c>
    </row>
    <row r="413" spans="1:6" outlineLevel="1" x14ac:dyDescent="0.25"/>
    <row r="414" spans="1:6" s="24" customFormat="1" outlineLevel="1" x14ac:dyDescent="0.25">
      <c r="A414" s="77"/>
      <c r="B414" s="33" t="s">
        <v>152</v>
      </c>
      <c r="C414" s="50" t="s">
        <v>8</v>
      </c>
      <c r="D414" s="50" t="s">
        <v>9</v>
      </c>
      <c r="E414" s="11" t="s">
        <v>10</v>
      </c>
      <c r="F414" s="11" t="s">
        <v>11</v>
      </c>
    </row>
    <row r="415" spans="1:6" outlineLevel="1" x14ac:dyDescent="0.25">
      <c r="B415" s="34" t="s">
        <v>153</v>
      </c>
      <c r="C415" s="39">
        <f>6.8*2.6*10.76</f>
        <v>190.23679999999999</v>
      </c>
      <c r="D415" s="39" t="s">
        <v>154</v>
      </c>
      <c r="E415" s="14"/>
      <c r="F415" s="14"/>
    </row>
    <row r="416" spans="1:6" outlineLevel="1" x14ac:dyDescent="0.25">
      <c r="B416" s="21" t="s">
        <v>155</v>
      </c>
      <c r="C416" s="39">
        <v>1</v>
      </c>
      <c r="D416" s="39" t="s">
        <v>37</v>
      </c>
      <c r="E416" s="16">
        <v>690</v>
      </c>
      <c r="F416" s="16">
        <f>+C416*E416</f>
        <v>690</v>
      </c>
    </row>
    <row r="417" spans="1:6" outlineLevel="1" x14ac:dyDescent="0.25">
      <c r="B417" s="21" t="s">
        <v>156</v>
      </c>
      <c r="C417" s="39">
        <v>0</v>
      </c>
      <c r="D417" s="39" t="s">
        <v>37</v>
      </c>
      <c r="E417" s="16">
        <f>1200*1.18</f>
        <v>1416</v>
      </c>
      <c r="F417" s="16">
        <f>+C417*E417</f>
        <v>0</v>
      </c>
    </row>
    <row r="418" spans="1:6" outlineLevel="1" x14ac:dyDescent="0.25">
      <c r="B418" s="21"/>
      <c r="C418" s="39"/>
      <c r="D418" s="39"/>
      <c r="E418" s="14" t="s">
        <v>157</v>
      </c>
      <c r="F418" s="14">
        <f>TRUNC(SUM(F416:F417),2)</f>
        <v>690</v>
      </c>
    </row>
    <row r="419" spans="1:6" outlineLevel="1" x14ac:dyDescent="0.25">
      <c r="E419" s="9"/>
      <c r="F419" s="9"/>
    </row>
    <row r="420" spans="1:6" s="24" customFormat="1" outlineLevel="1" x14ac:dyDescent="0.25">
      <c r="A420" s="77"/>
      <c r="B420" s="33" t="s">
        <v>158</v>
      </c>
      <c r="C420" s="50" t="s">
        <v>8</v>
      </c>
      <c r="D420" s="50" t="s">
        <v>9</v>
      </c>
      <c r="E420" s="11" t="s">
        <v>10</v>
      </c>
      <c r="F420" s="11" t="s">
        <v>11</v>
      </c>
    </row>
    <row r="421" spans="1:6" outlineLevel="1" x14ac:dyDescent="0.25">
      <c r="B421" s="25" t="s">
        <v>159</v>
      </c>
      <c r="C421" s="39">
        <f>8.78*2.4*10.76</f>
        <v>226.73471999999998</v>
      </c>
      <c r="D421" s="39" t="s">
        <v>154</v>
      </c>
      <c r="E421" s="14"/>
      <c r="F421" s="14"/>
    </row>
    <row r="422" spans="1:6" outlineLevel="1" x14ac:dyDescent="0.25">
      <c r="B422" s="21" t="s">
        <v>155</v>
      </c>
      <c r="C422" s="39">
        <v>1</v>
      </c>
      <c r="D422" s="39" t="s">
        <v>37</v>
      </c>
      <c r="E422" s="16">
        <v>1752.02</v>
      </c>
      <c r="F422" s="16">
        <f>+C422*E422</f>
        <v>1752.02</v>
      </c>
    </row>
    <row r="423" spans="1:6" outlineLevel="1" x14ac:dyDescent="0.25">
      <c r="B423" s="21" t="s">
        <v>156</v>
      </c>
      <c r="C423" s="39">
        <v>0</v>
      </c>
      <c r="D423" s="39" t="s">
        <v>37</v>
      </c>
      <c r="E423" s="16">
        <f>1200*1.18</f>
        <v>1416</v>
      </c>
      <c r="F423" s="16">
        <f>+C423*E423</f>
        <v>0</v>
      </c>
    </row>
    <row r="424" spans="1:6" outlineLevel="1" x14ac:dyDescent="0.25">
      <c r="B424" s="21"/>
      <c r="C424" s="39" t="s">
        <v>144</v>
      </c>
      <c r="D424" s="39">
        <v>58.55</v>
      </c>
      <c r="E424" s="14" t="s">
        <v>157</v>
      </c>
      <c r="F424" s="14">
        <f>TRUNC(SUM(F422:F423),2)/C421</f>
        <v>7.7271800278316443</v>
      </c>
    </row>
    <row r="425" spans="1:6" s="18" customFormat="1" outlineLevel="1" x14ac:dyDescent="0.25">
      <c r="A425" s="71"/>
      <c r="B425" s="15"/>
      <c r="C425" s="39"/>
      <c r="D425" s="39"/>
      <c r="E425" s="14" t="s">
        <v>157</v>
      </c>
      <c r="F425" s="14">
        <f>+F424*D424</f>
        <v>452.42639062954277</v>
      </c>
    </row>
    <row r="426" spans="1:6" s="18" customFormat="1" outlineLevel="1" x14ac:dyDescent="0.25">
      <c r="A426" s="71"/>
      <c r="B426" s="8"/>
      <c r="C426" s="49"/>
      <c r="D426" s="49"/>
      <c r="E426" s="9"/>
      <c r="F426" s="9"/>
    </row>
    <row r="427" spans="1:6" s="24" customFormat="1" outlineLevel="1" x14ac:dyDescent="0.25">
      <c r="A427" s="77"/>
      <c r="B427" s="33" t="s">
        <v>160</v>
      </c>
      <c r="C427" s="50" t="s">
        <v>8</v>
      </c>
      <c r="D427" s="50" t="s">
        <v>9</v>
      </c>
      <c r="E427" s="11" t="s">
        <v>161</v>
      </c>
      <c r="F427" s="11" t="s">
        <v>11</v>
      </c>
    </row>
    <row r="428" spans="1:6" s="18" customFormat="1" outlineLevel="1" x14ac:dyDescent="0.25">
      <c r="A428" s="71"/>
      <c r="B428" s="34" t="s">
        <v>162</v>
      </c>
      <c r="C428" s="39">
        <v>1</v>
      </c>
      <c r="D428" s="39" t="s">
        <v>87</v>
      </c>
      <c r="E428" s="37">
        <f>19542.86*1.18</f>
        <v>23060.574799999999</v>
      </c>
      <c r="F428" s="37">
        <f t="shared" ref="F428:F434" si="5">+E428*C428</f>
        <v>23060.574799999999</v>
      </c>
    </row>
    <row r="429" spans="1:6" s="18" customFormat="1" outlineLevel="1" x14ac:dyDescent="0.25">
      <c r="A429" s="71"/>
      <c r="B429" s="34" t="s">
        <v>163</v>
      </c>
      <c r="C429" s="39"/>
      <c r="D429" s="39"/>
      <c r="E429" s="37"/>
      <c r="F429" s="37">
        <f t="shared" si="5"/>
        <v>0</v>
      </c>
    </row>
    <row r="430" spans="1:6" s="18" customFormat="1" outlineLevel="1" x14ac:dyDescent="0.25">
      <c r="A430" s="71"/>
      <c r="B430" s="34" t="s">
        <v>164</v>
      </c>
      <c r="C430" s="39">
        <v>1</v>
      </c>
      <c r="D430" s="39"/>
      <c r="E430" s="37">
        <f>1066.5*1.18</f>
        <v>1258.47</v>
      </c>
      <c r="F430" s="37">
        <f t="shared" si="5"/>
        <v>1258.47</v>
      </c>
    </row>
    <row r="431" spans="1:6" s="18" customFormat="1" outlineLevel="1" x14ac:dyDescent="0.25">
      <c r="A431" s="71"/>
      <c r="B431" s="21" t="s">
        <v>165</v>
      </c>
      <c r="C431" s="39">
        <v>4</v>
      </c>
      <c r="D431" s="39" t="s">
        <v>37</v>
      </c>
      <c r="E431" s="37">
        <f>103.9*1.18</f>
        <v>122.602</v>
      </c>
      <c r="F431" s="37">
        <f t="shared" si="5"/>
        <v>490.40800000000002</v>
      </c>
    </row>
    <row r="432" spans="1:6" s="18" customFormat="1" outlineLevel="1" x14ac:dyDescent="0.25">
      <c r="A432" s="71"/>
      <c r="B432" s="21" t="s">
        <v>166</v>
      </c>
      <c r="C432" s="39">
        <v>1</v>
      </c>
      <c r="D432" s="39" t="s">
        <v>37</v>
      </c>
      <c r="E432" s="37">
        <f>360*1.18</f>
        <v>424.79999999999995</v>
      </c>
      <c r="F432" s="37">
        <f t="shared" si="5"/>
        <v>424.79999999999995</v>
      </c>
    </row>
    <row r="433" spans="1:6" s="18" customFormat="1" outlineLevel="1" x14ac:dyDescent="0.25">
      <c r="A433" s="71"/>
      <c r="B433" s="21" t="s">
        <v>167</v>
      </c>
      <c r="C433" s="39">
        <v>6.24</v>
      </c>
      <c r="D433" s="39" t="s">
        <v>37</v>
      </c>
      <c r="E433" s="37">
        <f>31.5*1.18</f>
        <v>37.169999999999995</v>
      </c>
      <c r="F433" s="37">
        <f t="shared" si="5"/>
        <v>231.94079999999997</v>
      </c>
    </row>
    <row r="434" spans="1:6" s="18" customFormat="1" outlineLevel="1" x14ac:dyDescent="0.25">
      <c r="A434" s="71"/>
      <c r="B434" s="21" t="s">
        <v>168</v>
      </c>
      <c r="C434" s="39">
        <v>1</v>
      </c>
      <c r="D434" s="39" t="s">
        <v>37</v>
      </c>
      <c r="E434" s="37">
        <f>130*1.18</f>
        <v>153.4</v>
      </c>
      <c r="F434" s="37">
        <f t="shared" si="5"/>
        <v>153.4</v>
      </c>
    </row>
    <row r="435" spans="1:6" s="18" customFormat="1" outlineLevel="1" x14ac:dyDescent="0.25">
      <c r="A435" s="71"/>
      <c r="B435" s="21"/>
      <c r="C435" s="39" t="s">
        <v>144</v>
      </c>
      <c r="D435" s="56">
        <v>58.55</v>
      </c>
      <c r="E435" s="37" t="s">
        <v>18</v>
      </c>
      <c r="F435" s="37">
        <f>SUM(F428:F434)</f>
        <v>25619.5936</v>
      </c>
    </row>
    <row r="436" spans="1:6" s="18" customFormat="1" outlineLevel="1" x14ac:dyDescent="0.25">
      <c r="A436" s="71"/>
      <c r="B436" s="8"/>
      <c r="C436" s="49"/>
      <c r="D436" s="49"/>
      <c r="E436" s="14" t="s">
        <v>169</v>
      </c>
      <c r="F436" s="14">
        <f>+(F435*D435)/(4.86*2.5)</f>
        <v>123459.02924115225</v>
      </c>
    </row>
    <row r="437" spans="1:6" s="18" customFormat="1" outlineLevel="1" x14ac:dyDescent="0.25">
      <c r="A437" s="71"/>
      <c r="B437" s="8"/>
      <c r="C437" s="49"/>
      <c r="D437" s="49"/>
      <c r="E437" s="9"/>
      <c r="F437" s="9"/>
    </row>
    <row r="438" spans="1:6" s="24" customFormat="1" outlineLevel="1" x14ac:dyDescent="0.25">
      <c r="A438" s="77"/>
      <c r="B438" s="33" t="s">
        <v>170</v>
      </c>
      <c r="C438" s="50"/>
      <c r="D438" s="50"/>
      <c r="E438" s="11"/>
      <c r="F438" s="11"/>
    </row>
    <row r="439" spans="1:6" s="18" customFormat="1" outlineLevel="1" x14ac:dyDescent="0.25">
      <c r="A439" s="71"/>
      <c r="B439" s="21" t="s">
        <v>171</v>
      </c>
      <c r="C439" s="39" t="s">
        <v>8</v>
      </c>
      <c r="D439" s="39" t="s">
        <v>21</v>
      </c>
      <c r="E439" s="16" t="s">
        <v>22</v>
      </c>
      <c r="F439" s="16" t="s">
        <v>11</v>
      </c>
    </row>
    <row r="440" spans="1:6" s="18" customFormat="1" outlineLevel="1" x14ac:dyDescent="0.25">
      <c r="A440" s="71"/>
      <c r="B440" s="21" t="s">
        <v>172</v>
      </c>
      <c r="C440" s="39">
        <v>1</v>
      </c>
      <c r="D440" s="39" t="s">
        <v>37</v>
      </c>
      <c r="E440" s="16">
        <v>1400</v>
      </c>
      <c r="F440" s="16">
        <f>+C440*E440</f>
        <v>1400</v>
      </c>
    </row>
    <row r="441" spans="1:6" s="18" customFormat="1" outlineLevel="1" x14ac:dyDescent="0.25">
      <c r="A441" s="71"/>
      <c r="B441" s="15" t="s">
        <v>173</v>
      </c>
      <c r="C441" s="39">
        <v>1</v>
      </c>
      <c r="D441" s="39" t="s">
        <v>37</v>
      </c>
      <c r="E441" s="16">
        <v>500</v>
      </c>
      <c r="F441" s="16">
        <f>+C441*E441</f>
        <v>500</v>
      </c>
    </row>
    <row r="442" spans="1:6" s="18" customFormat="1" outlineLevel="1" x14ac:dyDescent="0.25">
      <c r="A442" s="71"/>
      <c r="B442" s="21" t="s">
        <v>174</v>
      </c>
      <c r="C442" s="39">
        <v>1</v>
      </c>
      <c r="D442" s="39" t="s">
        <v>37</v>
      </c>
      <c r="E442" s="16">
        <v>350</v>
      </c>
      <c r="F442" s="16">
        <f>+C442*E442</f>
        <v>350</v>
      </c>
    </row>
    <row r="443" spans="1:6" outlineLevel="1" x14ac:dyDescent="0.25">
      <c r="B443" s="21"/>
      <c r="C443" s="39"/>
      <c r="D443" s="39"/>
      <c r="E443" s="16"/>
      <c r="F443" s="16">
        <v>0</v>
      </c>
    </row>
    <row r="444" spans="1:6" outlineLevel="1" x14ac:dyDescent="0.25">
      <c r="B444" s="21"/>
      <c r="C444" s="39"/>
      <c r="D444" s="39"/>
      <c r="E444" s="14" t="s">
        <v>27</v>
      </c>
      <c r="F444" s="14">
        <f>TRUNC(SUM(F440:F443),2)</f>
        <v>2250</v>
      </c>
    </row>
    <row r="445" spans="1:6" outlineLevel="1" x14ac:dyDescent="0.25">
      <c r="B445" s="30"/>
    </row>
    <row r="446" spans="1:6" s="24" customFormat="1" outlineLevel="1" x14ac:dyDescent="0.25">
      <c r="A446" s="77"/>
      <c r="B446" s="33" t="s">
        <v>175</v>
      </c>
      <c r="C446" s="50"/>
      <c r="D446" s="50"/>
      <c r="E446" s="11"/>
      <c r="F446" s="11"/>
    </row>
    <row r="447" spans="1:6" outlineLevel="1" x14ac:dyDescent="0.25">
      <c r="B447" s="21" t="s">
        <v>171</v>
      </c>
      <c r="C447" s="39" t="s">
        <v>8</v>
      </c>
      <c r="D447" s="39" t="s">
        <v>21</v>
      </c>
      <c r="E447" s="16" t="s">
        <v>22</v>
      </c>
      <c r="F447" s="16" t="s">
        <v>11</v>
      </c>
    </row>
    <row r="448" spans="1:6" outlineLevel="1" x14ac:dyDescent="0.25">
      <c r="B448" s="21" t="s">
        <v>176</v>
      </c>
      <c r="C448" s="39">
        <v>1</v>
      </c>
      <c r="D448" s="39" t="s">
        <v>37</v>
      </c>
      <c r="E448" s="16">
        <v>1250</v>
      </c>
      <c r="F448" s="16">
        <f>+C448*E448</f>
        <v>1250</v>
      </c>
    </row>
    <row r="449" spans="1:6" outlineLevel="1" x14ac:dyDescent="0.25">
      <c r="B449" s="15" t="s">
        <v>173</v>
      </c>
      <c r="C449" s="39">
        <v>1</v>
      </c>
      <c r="D449" s="39" t="s">
        <v>37</v>
      </c>
      <c r="E449" s="16">
        <v>500</v>
      </c>
      <c r="F449" s="16">
        <f>+C449*E449</f>
        <v>500</v>
      </c>
    </row>
    <row r="450" spans="1:6" outlineLevel="1" x14ac:dyDescent="0.25">
      <c r="B450" s="21" t="s">
        <v>174</v>
      </c>
      <c r="C450" s="39">
        <v>1</v>
      </c>
      <c r="D450" s="39" t="s">
        <v>37</v>
      </c>
      <c r="E450" s="16">
        <v>350</v>
      </c>
      <c r="F450" s="16">
        <f>+C450*E450</f>
        <v>350</v>
      </c>
    </row>
    <row r="451" spans="1:6" outlineLevel="1" x14ac:dyDescent="0.25">
      <c r="B451" s="21"/>
      <c r="C451" s="39"/>
      <c r="D451" s="39"/>
      <c r="E451" s="16"/>
      <c r="F451" s="16">
        <v>0</v>
      </c>
    </row>
    <row r="452" spans="1:6" outlineLevel="1" x14ac:dyDescent="0.25">
      <c r="B452" s="21"/>
      <c r="C452" s="39"/>
      <c r="D452" s="39"/>
      <c r="E452" s="14" t="s">
        <v>27</v>
      </c>
      <c r="F452" s="14">
        <f>TRUNC(SUM(F448:F451),2)</f>
        <v>2100</v>
      </c>
    </row>
    <row r="453" spans="1:6" outlineLevel="1" x14ac:dyDescent="0.25">
      <c r="B453" s="30"/>
    </row>
    <row r="454" spans="1:6" s="24" customFormat="1" outlineLevel="1" x14ac:dyDescent="0.25">
      <c r="A454" s="77"/>
      <c r="B454" s="33" t="s">
        <v>177</v>
      </c>
      <c r="C454" s="50"/>
      <c r="D454" s="50"/>
      <c r="E454" s="11"/>
      <c r="F454" s="11"/>
    </row>
    <row r="455" spans="1:6" outlineLevel="1" x14ac:dyDescent="0.25">
      <c r="B455" s="21" t="s">
        <v>171</v>
      </c>
      <c r="C455" s="39" t="s">
        <v>8</v>
      </c>
      <c r="D455" s="39" t="s">
        <v>21</v>
      </c>
      <c r="E455" s="16" t="s">
        <v>22</v>
      </c>
      <c r="F455" s="16" t="s">
        <v>11</v>
      </c>
    </row>
    <row r="456" spans="1:6" outlineLevel="1" x14ac:dyDescent="0.25">
      <c r="B456" s="21" t="s">
        <v>176</v>
      </c>
      <c r="C456" s="39">
        <v>1</v>
      </c>
      <c r="D456" s="39" t="s">
        <v>37</v>
      </c>
      <c r="E456" s="16">
        <v>0</v>
      </c>
      <c r="F456" s="16">
        <f>+C456*E456</f>
        <v>0</v>
      </c>
    </row>
    <row r="457" spans="1:6" outlineLevel="1" x14ac:dyDescent="0.25">
      <c r="B457" s="15" t="s">
        <v>178</v>
      </c>
      <c r="C457" s="39">
        <v>1</v>
      </c>
      <c r="D457" s="39" t="s">
        <v>37</v>
      </c>
      <c r="E457" s="16">
        <v>1500</v>
      </c>
      <c r="F457" s="16">
        <f>+C457*E457</f>
        <v>1500</v>
      </c>
    </row>
    <row r="458" spans="1:6" s="5" customFormat="1" outlineLevel="1" x14ac:dyDescent="0.25">
      <c r="A458" s="71"/>
      <c r="B458" s="21" t="s">
        <v>174</v>
      </c>
      <c r="C458" s="39">
        <v>1</v>
      </c>
      <c r="D458" s="39" t="s">
        <v>37</v>
      </c>
      <c r="E458" s="16"/>
      <c r="F458" s="16">
        <f>+C458*E458</f>
        <v>0</v>
      </c>
    </row>
    <row r="459" spans="1:6" s="5" customFormat="1" outlineLevel="1" x14ac:dyDescent="0.25">
      <c r="A459" s="71"/>
      <c r="B459" s="21"/>
      <c r="C459" s="39"/>
      <c r="D459" s="39"/>
      <c r="E459" s="16"/>
      <c r="F459" s="16">
        <v>0</v>
      </c>
    </row>
    <row r="460" spans="1:6" outlineLevel="1" x14ac:dyDescent="0.25">
      <c r="B460" s="21"/>
      <c r="C460" s="39"/>
      <c r="D460" s="39"/>
      <c r="E460" s="14" t="s">
        <v>27</v>
      </c>
      <c r="F460" s="14">
        <f>TRUNC(SUM(F456:F459),2)</f>
        <v>1500</v>
      </c>
    </row>
    <row r="461" spans="1:6" outlineLevel="1" x14ac:dyDescent="0.25">
      <c r="B461" s="30"/>
    </row>
    <row r="462" spans="1:6" s="24" customFormat="1" outlineLevel="1" x14ac:dyDescent="0.25">
      <c r="A462" s="77"/>
      <c r="B462" s="33" t="s">
        <v>179</v>
      </c>
      <c r="C462" s="50"/>
      <c r="D462" s="50"/>
      <c r="E462" s="11"/>
      <c r="F462" s="11"/>
    </row>
    <row r="463" spans="1:6" outlineLevel="1" x14ac:dyDescent="0.25">
      <c r="B463" s="21" t="s">
        <v>171</v>
      </c>
      <c r="C463" s="39" t="s">
        <v>8</v>
      </c>
      <c r="D463" s="39" t="s">
        <v>21</v>
      </c>
      <c r="E463" s="16" t="s">
        <v>22</v>
      </c>
      <c r="F463" s="16" t="s">
        <v>11</v>
      </c>
    </row>
    <row r="464" spans="1:6" outlineLevel="1" x14ac:dyDescent="0.25">
      <c r="B464" s="21" t="s">
        <v>179</v>
      </c>
      <c r="C464" s="39">
        <v>1</v>
      </c>
      <c r="D464" s="39" t="s">
        <v>37</v>
      </c>
      <c r="E464" s="16">
        <v>1500</v>
      </c>
      <c r="F464" s="16">
        <f>+C464*E464</f>
        <v>1500</v>
      </c>
    </row>
    <row r="465" spans="1:6" outlineLevel="1" x14ac:dyDescent="0.25">
      <c r="B465" s="15" t="s">
        <v>180</v>
      </c>
      <c r="C465" s="39">
        <v>1</v>
      </c>
      <c r="D465" s="39" t="s">
        <v>37</v>
      </c>
      <c r="E465" s="16">
        <v>550</v>
      </c>
      <c r="F465" s="16">
        <f>+C465*E465</f>
        <v>550</v>
      </c>
    </row>
    <row r="466" spans="1:6" outlineLevel="1" x14ac:dyDescent="0.25">
      <c r="B466" s="21" t="s">
        <v>181</v>
      </c>
      <c r="C466" s="39">
        <v>1</v>
      </c>
      <c r="D466" s="39" t="s">
        <v>37</v>
      </c>
      <c r="E466" s="16">
        <v>250</v>
      </c>
      <c r="F466" s="16">
        <f>+C466*E466</f>
        <v>250</v>
      </c>
    </row>
    <row r="467" spans="1:6" outlineLevel="1" x14ac:dyDescent="0.25">
      <c r="B467" s="21"/>
      <c r="C467" s="39"/>
      <c r="D467" s="39"/>
      <c r="E467" s="14" t="s">
        <v>27</v>
      </c>
      <c r="F467" s="14">
        <f>TRUNC(SUM(F464:F466),2)</f>
        <v>2300</v>
      </c>
    </row>
    <row r="468" spans="1:6" outlineLevel="1" x14ac:dyDescent="0.25">
      <c r="E468" s="9"/>
      <c r="F468" s="9"/>
    </row>
    <row r="469" spans="1:6" s="24" customFormat="1" outlineLevel="1" x14ac:dyDescent="0.25">
      <c r="A469" s="77"/>
      <c r="B469" s="33" t="s">
        <v>182</v>
      </c>
      <c r="C469" s="50" t="s">
        <v>8</v>
      </c>
      <c r="D469" s="50" t="s">
        <v>9</v>
      </c>
      <c r="E469" s="11" t="s">
        <v>10</v>
      </c>
      <c r="F469" s="11" t="s">
        <v>11</v>
      </c>
    </row>
    <row r="470" spans="1:6" outlineLevel="1" x14ac:dyDescent="0.25">
      <c r="B470" s="15" t="s">
        <v>183</v>
      </c>
      <c r="C470" s="39">
        <v>1</v>
      </c>
      <c r="D470" s="39" t="s">
        <v>37</v>
      </c>
      <c r="E470" s="16">
        <v>1500</v>
      </c>
      <c r="F470" s="16">
        <f>ROUND(E470*C470,2)</f>
        <v>1500</v>
      </c>
    </row>
    <row r="471" spans="1:6" outlineLevel="1" x14ac:dyDescent="0.25">
      <c r="B471" s="15" t="s">
        <v>184</v>
      </c>
      <c r="C471" s="49">
        <v>1</v>
      </c>
      <c r="D471" s="39" t="s">
        <v>37</v>
      </c>
      <c r="E471" s="16">
        <v>2000</v>
      </c>
      <c r="F471" s="16">
        <f>ROUND(E471*C471,2)</f>
        <v>2000</v>
      </c>
    </row>
    <row r="472" spans="1:6" outlineLevel="1" x14ac:dyDescent="0.25">
      <c r="B472" s="15" t="s">
        <v>185</v>
      </c>
      <c r="C472" s="39">
        <v>1</v>
      </c>
      <c r="D472" s="39" t="s">
        <v>9</v>
      </c>
      <c r="E472" s="16">
        <v>400</v>
      </c>
      <c r="F472" s="16">
        <f>ROUND(E472*C472,2)</f>
        <v>400</v>
      </c>
    </row>
    <row r="473" spans="1:6" outlineLevel="1" x14ac:dyDescent="0.25">
      <c r="B473" s="15"/>
      <c r="C473" s="39"/>
      <c r="D473" s="39"/>
      <c r="E473" s="14" t="s">
        <v>18</v>
      </c>
      <c r="F473" s="14">
        <f>TRUNC(SUM(F470:F472),2)</f>
        <v>3900</v>
      </c>
    </row>
    <row r="474" spans="1:6" outlineLevel="1" x14ac:dyDescent="0.25"/>
    <row r="475" spans="1:6" s="24" customFormat="1" outlineLevel="1" x14ac:dyDescent="0.25">
      <c r="A475" s="77"/>
      <c r="B475" s="33" t="s">
        <v>186</v>
      </c>
      <c r="C475" s="50" t="s">
        <v>8</v>
      </c>
      <c r="D475" s="50" t="s">
        <v>9</v>
      </c>
      <c r="E475" s="11" t="s">
        <v>10</v>
      </c>
      <c r="F475" s="11" t="s">
        <v>11</v>
      </c>
    </row>
    <row r="476" spans="1:6" outlineLevel="1" x14ac:dyDescent="0.25">
      <c r="B476" s="38" t="s">
        <v>187</v>
      </c>
      <c r="C476" s="57">
        <v>1.4</v>
      </c>
      <c r="D476" s="57" t="s">
        <v>87</v>
      </c>
      <c r="E476" s="22">
        <v>185</v>
      </c>
      <c r="F476" s="22">
        <f t="shared" ref="F476:F485" si="6">+E476*C476</f>
        <v>259</v>
      </c>
    </row>
    <row r="477" spans="1:6" outlineLevel="1" x14ac:dyDescent="0.25">
      <c r="B477" s="38" t="s">
        <v>188</v>
      </c>
      <c r="C477" s="57">
        <v>1.4</v>
      </c>
      <c r="D477" s="57" t="s">
        <v>87</v>
      </c>
      <c r="E477" s="22">
        <f>38.89*1.18</f>
        <v>45.8902</v>
      </c>
      <c r="F477" s="22">
        <f t="shared" si="6"/>
        <v>64.246279999999999</v>
      </c>
    </row>
    <row r="478" spans="1:6" outlineLevel="1" x14ac:dyDescent="0.25">
      <c r="B478" s="38" t="s">
        <v>189</v>
      </c>
      <c r="C478" s="57">
        <v>1.4</v>
      </c>
      <c r="D478" s="57" t="s">
        <v>87</v>
      </c>
      <c r="E478" s="22">
        <f>22.67*1.18</f>
        <v>26.750600000000002</v>
      </c>
      <c r="F478" s="22">
        <f t="shared" si="6"/>
        <v>37.450839999999999</v>
      </c>
    </row>
    <row r="479" spans="1:6" outlineLevel="1" x14ac:dyDescent="0.25">
      <c r="B479" s="38" t="s">
        <v>190</v>
      </c>
      <c r="C479" s="57">
        <v>0.24</v>
      </c>
      <c r="D479" s="57" t="s">
        <v>87</v>
      </c>
      <c r="E479" s="22">
        <f>111.11*1.18</f>
        <v>131.10979999999998</v>
      </c>
      <c r="F479" s="22">
        <f t="shared" si="6"/>
        <v>31.466351999999993</v>
      </c>
    </row>
    <row r="480" spans="1:6" outlineLevel="1" x14ac:dyDescent="0.25">
      <c r="B480" s="38" t="s">
        <v>191</v>
      </c>
      <c r="C480" s="57">
        <v>0.4</v>
      </c>
      <c r="D480" s="57" t="s">
        <v>87</v>
      </c>
      <c r="E480" s="22">
        <f>77.78*1.18</f>
        <v>91.7804</v>
      </c>
      <c r="F480" s="22">
        <f t="shared" si="6"/>
        <v>36.712160000000004</v>
      </c>
    </row>
    <row r="481" spans="1:6" outlineLevel="1" x14ac:dyDescent="0.25">
      <c r="B481" s="38" t="s">
        <v>192</v>
      </c>
      <c r="C481" s="57">
        <v>1</v>
      </c>
      <c r="D481" s="57" t="s">
        <v>87</v>
      </c>
      <c r="E481" s="22">
        <f>6.67*1.18</f>
        <v>7.8705999999999996</v>
      </c>
      <c r="F481" s="22">
        <f t="shared" si="6"/>
        <v>7.8705999999999996</v>
      </c>
    </row>
    <row r="482" spans="1:6" outlineLevel="1" x14ac:dyDescent="0.25">
      <c r="B482" s="38" t="s">
        <v>193</v>
      </c>
      <c r="C482" s="57">
        <v>1</v>
      </c>
      <c r="D482" s="57" t="s">
        <v>87</v>
      </c>
      <c r="E482" s="22">
        <f>2.92*1.18</f>
        <v>3.4455999999999998</v>
      </c>
      <c r="F482" s="22">
        <f t="shared" si="6"/>
        <v>3.4455999999999998</v>
      </c>
    </row>
    <row r="483" spans="1:6" outlineLevel="1" x14ac:dyDescent="0.25">
      <c r="B483" s="38" t="s">
        <v>194</v>
      </c>
      <c r="C483" s="57">
        <v>6.2E-2</v>
      </c>
      <c r="D483" s="57" t="s">
        <v>195</v>
      </c>
      <c r="E483" s="22">
        <f>53.33*1.18</f>
        <v>62.929399999999994</v>
      </c>
      <c r="F483" s="22">
        <f t="shared" si="6"/>
        <v>3.9016227999999997</v>
      </c>
    </row>
    <row r="484" spans="1:6" outlineLevel="1" x14ac:dyDescent="0.25">
      <c r="B484" s="38" t="s">
        <v>196</v>
      </c>
      <c r="C484" s="57">
        <v>6.2E-2</v>
      </c>
      <c r="D484" s="57" t="s">
        <v>112</v>
      </c>
      <c r="E484" s="22">
        <f>51.11*1.18</f>
        <v>60.309799999999996</v>
      </c>
      <c r="F484" s="22">
        <f t="shared" si="6"/>
        <v>3.7392075999999999</v>
      </c>
    </row>
    <row r="485" spans="1:6" outlineLevel="1" x14ac:dyDescent="0.25">
      <c r="B485" s="38" t="s">
        <v>137</v>
      </c>
      <c r="C485" s="57">
        <v>1</v>
      </c>
      <c r="D485" s="57" t="s">
        <v>13</v>
      </c>
      <c r="E485" s="22">
        <v>300</v>
      </c>
      <c r="F485" s="22">
        <f t="shared" si="6"/>
        <v>300</v>
      </c>
    </row>
    <row r="486" spans="1:6" outlineLevel="1" x14ac:dyDescent="0.25">
      <c r="B486" s="38"/>
      <c r="C486" s="57"/>
      <c r="D486" s="57"/>
      <c r="E486" s="14" t="s">
        <v>197</v>
      </c>
      <c r="F486" s="14">
        <f>TRUNC(SUM(F476:F485),2)</f>
        <v>747.83</v>
      </c>
    </row>
    <row r="487" spans="1:6" outlineLevel="1" x14ac:dyDescent="0.25"/>
    <row r="488" spans="1:6" s="24" customFormat="1" outlineLevel="1" x14ac:dyDescent="0.25">
      <c r="A488" s="77"/>
      <c r="B488" s="33" t="s">
        <v>198</v>
      </c>
      <c r="C488" s="50" t="s">
        <v>8</v>
      </c>
      <c r="D488" s="50" t="s">
        <v>9</v>
      </c>
      <c r="E488" s="11" t="s">
        <v>10</v>
      </c>
      <c r="F488" s="11" t="s">
        <v>11</v>
      </c>
    </row>
    <row r="489" spans="1:6" outlineLevel="1" x14ac:dyDescent="0.25">
      <c r="B489" s="38" t="s">
        <v>187</v>
      </c>
      <c r="C489" s="57">
        <v>1.4</v>
      </c>
      <c r="D489" s="57" t="s">
        <v>87</v>
      </c>
      <c r="E489" s="22">
        <f>284.11*1.18</f>
        <v>335.24979999999999</v>
      </c>
      <c r="F489" s="22">
        <f t="shared" ref="F489:F498" si="7">+E489*C489</f>
        <v>469.34971999999993</v>
      </c>
    </row>
    <row r="490" spans="1:6" outlineLevel="1" x14ac:dyDescent="0.25">
      <c r="B490" s="38" t="s">
        <v>188</v>
      </c>
      <c r="C490" s="57">
        <v>1.4</v>
      </c>
      <c r="D490" s="57" t="s">
        <v>87</v>
      </c>
      <c r="E490" s="22">
        <f>38.89*1.18</f>
        <v>45.8902</v>
      </c>
      <c r="F490" s="22">
        <f t="shared" si="7"/>
        <v>64.246279999999999</v>
      </c>
    </row>
    <row r="491" spans="1:6" outlineLevel="1" x14ac:dyDescent="0.25">
      <c r="B491" s="38" t="s">
        <v>189</v>
      </c>
      <c r="C491" s="57">
        <v>1.4</v>
      </c>
      <c r="D491" s="57" t="s">
        <v>87</v>
      </c>
      <c r="E491" s="22">
        <f>22.67*1.18</f>
        <v>26.750600000000002</v>
      </c>
      <c r="F491" s="22">
        <f t="shared" si="7"/>
        <v>37.450839999999999</v>
      </c>
    </row>
    <row r="492" spans="1:6" outlineLevel="1" x14ac:dyDescent="0.25">
      <c r="B492" s="38" t="s">
        <v>190</v>
      </c>
      <c r="C492" s="57">
        <v>0.24</v>
      </c>
      <c r="D492" s="57" t="s">
        <v>87</v>
      </c>
      <c r="E492" s="22">
        <f>111.11*1.18</f>
        <v>131.10979999999998</v>
      </c>
      <c r="F492" s="22">
        <f t="shared" si="7"/>
        <v>31.466351999999993</v>
      </c>
    </row>
    <row r="493" spans="1:6" outlineLevel="1" x14ac:dyDescent="0.25">
      <c r="B493" s="38" t="s">
        <v>191</v>
      </c>
      <c r="C493" s="57">
        <v>0.4</v>
      </c>
      <c r="D493" s="57" t="s">
        <v>87</v>
      </c>
      <c r="E493" s="22">
        <f>77.78*1.18</f>
        <v>91.7804</v>
      </c>
      <c r="F493" s="22">
        <f t="shared" si="7"/>
        <v>36.712160000000004</v>
      </c>
    </row>
    <row r="494" spans="1:6" outlineLevel="1" x14ac:dyDescent="0.25">
      <c r="B494" s="38" t="s">
        <v>192</v>
      </c>
      <c r="C494" s="57">
        <v>1</v>
      </c>
      <c r="D494" s="57" t="s">
        <v>87</v>
      </c>
      <c r="E494" s="22">
        <f>6.67*1.18</f>
        <v>7.8705999999999996</v>
      </c>
      <c r="F494" s="22">
        <f t="shared" si="7"/>
        <v>7.8705999999999996</v>
      </c>
    </row>
    <row r="495" spans="1:6" outlineLevel="1" x14ac:dyDescent="0.25">
      <c r="B495" s="38" t="s">
        <v>193</v>
      </c>
      <c r="C495" s="57">
        <v>1</v>
      </c>
      <c r="D495" s="57" t="s">
        <v>87</v>
      </c>
      <c r="E495" s="22">
        <f>2.92*1.18</f>
        <v>3.4455999999999998</v>
      </c>
      <c r="F495" s="22">
        <f t="shared" si="7"/>
        <v>3.4455999999999998</v>
      </c>
    </row>
    <row r="496" spans="1:6" outlineLevel="1" x14ac:dyDescent="0.25">
      <c r="B496" s="38" t="s">
        <v>194</v>
      </c>
      <c r="C496" s="57">
        <v>6.2E-2</v>
      </c>
      <c r="D496" s="57" t="s">
        <v>195</v>
      </c>
      <c r="E496" s="22">
        <f>53.33*1.18</f>
        <v>62.929399999999994</v>
      </c>
      <c r="F496" s="22">
        <f t="shared" si="7"/>
        <v>3.9016227999999997</v>
      </c>
    </row>
    <row r="497" spans="1:6" outlineLevel="1" x14ac:dyDescent="0.25">
      <c r="B497" s="38" t="s">
        <v>196</v>
      </c>
      <c r="C497" s="57">
        <v>6.2E-2</v>
      </c>
      <c r="D497" s="57" t="s">
        <v>112</v>
      </c>
      <c r="E497" s="22">
        <f>51.11*1.18</f>
        <v>60.309799999999996</v>
      </c>
      <c r="F497" s="22">
        <f t="shared" si="7"/>
        <v>3.7392075999999999</v>
      </c>
    </row>
    <row r="498" spans="1:6" outlineLevel="1" x14ac:dyDescent="0.25">
      <c r="B498" s="38" t="s">
        <v>137</v>
      </c>
      <c r="C498" s="57">
        <v>1</v>
      </c>
      <c r="D498" s="57" t="s">
        <v>13</v>
      </c>
      <c r="E498" s="22">
        <v>300</v>
      </c>
      <c r="F498" s="22">
        <f t="shared" si="7"/>
        <v>300</v>
      </c>
    </row>
    <row r="499" spans="1:6" outlineLevel="1" x14ac:dyDescent="0.25">
      <c r="B499" s="38"/>
      <c r="C499" s="57"/>
      <c r="D499" s="57"/>
      <c r="E499" s="14" t="s">
        <v>197</v>
      </c>
      <c r="F499" s="14">
        <f>TRUNC(SUM(F489:F498),2)</f>
        <v>958.18</v>
      </c>
    </row>
    <row r="501" spans="1:6" s="5" customFormat="1" x14ac:dyDescent="0.25">
      <c r="A501" s="76"/>
      <c r="B501" s="6" t="s">
        <v>199</v>
      </c>
      <c r="C501" s="48"/>
      <c r="D501" s="48"/>
      <c r="E501" s="7"/>
      <c r="F501" s="7"/>
    </row>
    <row r="502" spans="1:6" outlineLevel="1" x14ac:dyDescent="0.25">
      <c r="B502" s="34"/>
      <c r="C502" s="39"/>
      <c r="D502" s="39"/>
      <c r="E502" s="35"/>
      <c r="F502" s="35"/>
    </row>
    <row r="503" spans="1:6" s="24" customFormat="1" outlineLevel="1" x14ac:dyDescent="0.25">
      <c r="A503" s="77"/>
      <c r="B503" s="33" t="s">
        <v>200</v>
      </c>
      <c r="C503" s="50"/>
      <c r="D503" s="50"/>
      <c r="E503" s="11" t="s">
        <v>201</v>
      </c>
      <c r="F503" s="11">
        <f>+SUM(F504:F505)</f>
        <v>2307.59</v>
      </c>
    </row>
    <row r="504" spans="1:6" outlineLevel="1" x14ac:dyDescent="0.25">
      <c r="A504" s="71" t="e">
        <f>+#REF!</f>
        <v>#REF!</v>
      </c>
      <c r="B504" s="34" t="s">
        <v>202</v>
      </c>
      <c r="C504" s="39">
        <v>1</v>
      </c>
      <c r="D504" s="39" t="s">
        <v>201</v>
      </c>
      <c r="E504" s="35">
        <v>2226.83</v>
      </c>
      <c r="F504" s="35">
        <f>+C504*E504</f>
        <v>2226.83</v>
      </c>
    </row>
    <row r="505" spans="1:6" outlineLevel="1" x14ac:dyDescent="0.25">
      <c r="A505" s="71">
        <v>50033</v>
      </c>
      <c r="B505" s="34" t="s">
        <v>203</v>
      </c>
      <c r="C505" s="39">
        <v>2</v>
      </c>
      <c r="D505" s="39" t="s">
        <v>112</v>
      </c>
      <c r="E505" s="35">
        <v>40.380000000000003</v>
      </c>
      <c r="F505" s="35">
        <f>+C505*E505</f>
        <v>80.760000000000005</v>
      </c>
    </row>
    <row r="506" spans="1:6" outlineLevel="1" x14ac:dyDescent="0.25">
      <c r="B506" s="34"/>
      <c r="C506" s="39"/>
      <c r="D506" s="39"/>
      <c r="E506" s="35"/>
      <c r="F506" s="35"/>
    </row>
    <row r="507" spans="1:6" s="24" customFormat="1" outlineLevel="1" x14ac:dyDescent="0.25">
      <c r="A507" s="77"/>
      <c r="B507" s="33" t="s">
        <v>204</v>
      </c>
      <c r="C507" s="50"/>
      <c r="D507" s="50"/>
      <c r="E507" s="11" t="s">
        <v>201</v>
      </c>
      <c r="F507" s="11">
        <f>+SUM(F508:F509)</f>
        <v>2411.6400000000003</v>
      </c>
    </row>
    <row r="508" spans="1:6" outlineLevel="1" x14ac:dyDescent="0.25">
      <c r="A508" s="71" t="e">
        <f>+#REF!</f>
        <v>#REF!</v>
      </c>
      <c r="B508" s="34" t="s">
        <v>202</v>
      </c>
      <c r="C508" s="39">
        <v>1</v>
      </c>
      <c r="D508" s="39" t="s">
        <v>201</v>
      </c>
      <c r="E508" s="35">
        <v>2330.88</v>
      </c>
      <c r="F508" s="35">
        <f>+C508*E508</f>
        <v>2330.88</v>
      </c>
    </row>
    <row r="509" spans="1:6" outlineLevel="1" x14ac:dyDescent="0.25">
      <c r="A509" s="71">
        <v>50033</v>
      </c>
      <c r="B509" s="34" t="s">
        <v>203</v>
      </c>
      <c r="C509" s="39">
        <v>2</v>
      </c>
      <c r="D509" s="39" t="s">
        <v>112</v>
      </c>
      <c r="E509" s="35">
        <v>40.380000000000003</v>
      </c>
      <c r="F509" s="35">
        <f>+C509*E509</f>
        <v>80.760000000000005</v>
      </c>
    </row>
    <row r="510" spans="1:6" outlineLevel="1" x14ac:dyDescent="0.25">
      <c r="B510" s="34"/>
      <c r="C510" s="39"/>
      <c r="D510" s="39"/>
      <c r="E510" s="35"/>
      <c r="F510" s="35"/>
    </row>
    <row r="511" spans="1:6" s="24" customFormat="1" outlineLevel="1" x14ac:dyDescent="0.25">
      <c r="A511" s="77"/>
      <c r="B511" s="33" t="s">
        <v>205</v>
      </c>
      <c r="C511" s="50"/>
      <c r="D511" s="50"/>
      <c r="E511" s="11" t="s">
        <v>201</v>
      </c>
      <c r="F511" s="11">
        <f>+SUM(F512:F513)</f>
        <v>2430.4100000000003</v>
      </c>
    </row>
    <row r="512" spans="1:6" outlineLevel="1" x14ac:dyDescent="0.25">
      <c r="A512" s="71" t="e">
        <f>+#REF!</f>
        <v>#REF!</v>
      </c>
      <c r="B512" s="34" t="s">
        <v>202</v>
      </c>
      <c r="C512" s="39">
        <v>1</v>
      </c>
      <c r="D512" s="39" t="s">
        <v>201</v>
      </c>
      <c r="E512" s="35">
        <v>2349.65</v>
      </c>
      <c r="F512" s="35">
        <f>+C512*E512</f>
        <v>2349.65</v>
      </c>
    </row>
    <row r="513" spans="1:6" outlineLevel="1" x14ac:dyDescent="0.25">
      <c r="A513" s="71">
        <v>50033</v>
      </c>
      <c r="B513" s="34" t="s">
        <v>203</v>
      </c>
      <c r="C513" s="39">
        <v>2</v>
      </c>
      <c r="D513" s="39" t="s">
        <v>112</v>
      </c>
      <c r="E513" s="35">
        <v>40.380000000000003</v>
      </c>
      <c r="F513" s="35">
        <f>+C513*E513</f>
        <v>80.760000000000005</v>
      </c>
    </row>
    <row r="514" spans="1:6" outlineLevel="1" x14ac:dyDescent="0.25">
      <c r="B514" s="34"/>
      <c r="C514" s="39"/>
      <c r="D514" s="39"/>
      <c r="E514" s="35"/>
      <c r="F514" s="35"/>
    </row>
    <row r="515" spans="1:6" s="24" customFormat="1" outlineLevel="1" x14ac:dyDescent="0.25">
      <c r="A515" s="71"/>
      <c r="B515" s="33" t="s">
        <v>206</v>
      </c>
      <c r="C515" s="50"/>
      <c r="D515" s="50"/>
      <c r="E515" s="11" t="s">
        <v>201</v>
      </c>
      <c r="F515" s="11">
        <f>+SUM(F516:F517)</f>
        <v>2430.4100000000003</v>
      </c>
    </row>
    <row r="516" spans="1:6" outlineLevel="1" x14ac:dyDescent="0.25">
      <c r="A516" s="71" t="e">
        <f>+#REF!</f>
        <v>#REF!</v>
      </c>
      <c r="B516" s="34" t="s">
        <v>202</v>
      </c>
      <c r="C516" s="39">
        <v>1</v>
      </c>
      <c r="D516" s="39" t="s">
        <v>201</v>
      </c>
      <c r="E516" s="35">
        <v>2349.65</v>
      </c>
      <c r="F516" s="35">
        <f>+C516*E516</f>
        <v>2349.65</v>
      </c>
    </row>
    <row r="517" spans="1:6" outlineLevel="1" x14ac:dyDescent="0.25">
      <c r="A517" s="71">
        <v>50033</v>
      </c>
      <c r="B517" s="34" t="s">
        <v>203</v>
      </c>
      <c r="C517" s="39">
        <v>2</v>
      </c>
      <c r="D517" s="39" t="s">
        <v>112</v>
      </c>
      <c r="E517" s="35">
        <v>40.380000000000003</v>
      </c>
      <c r="F517" s="35">
        <f>+C517*E517</f>
        <v>80.760000000000005</v>
      </c>
    </row>
    <row r="518" spans="1:6" outlineLevel="1" x14ac:dyDescent="0.25">
      <c r="B518" s="34"/>
      <c r="C518" s="39"/>
      <c r="D518" s="39"/>
      <c r="E518" s="35"/>
      <c r="F518" s="35"/>
    </row>
    <row r="519" spans="1:6" s="24" customFormat="1" outlineLevel="1" x14ac:dyDescent="0.25">
      <c r="A519" s="77"/>
      <c r="B519" s="33" t="s">
        <v>207</v>
      </c>
      <c r="C519" s="50"/>
      <c r="D519" s="50"/>
      <c r="E519" s="11" t="s">
        <v>201</v>
      </c>
      <c r="F519" s="11">
        <f>+SUM(F520:F521)</f>
        <v>2430.4100000000003</v>
      </c>
    </row>
    <row r="520" spans="1:6" outlineLevel="1" x14ac:dyDescent="0.25">
      <c r="A520" s="71" t="e">
        <f>+#REF!</f>
        <v>#REF!</v>
      </c>
      <c r="B520" s="34" t="s">
        <v>202</v>
      </c>
      <c r="C520" s="39">
        <v>1</v>
      </c>
      <c r="D520" s="39" t="s">
        <v>201</v>
      </c>
      <c r="E520" s="35">
        <v>2349.65</v>
      </c>
      <c r="F520" s="35">
        <f>+C520*E520</f>
        <v>2349.65</v>
      </c>
    </row>
    <row r="521" spans="1:6" outlineLevel="1" x14ac:dyDescent="0.25">
      <c r="A521" s="71">
        <v>50033</v>
      </c>
      <c r="B521" s="34" t="s">
        <v>203</v>
      </c>
      <c r="C521" s="39">
        <v>2</v>
      </c>
      <c r="D521" s="39" t="s">
        <v>112</v>
      </c>
      <c r="E521" s="35">
        <v>40.380000000000003</v>
      </c>
      <c r="F521" s="35">
        <f>+C521*E521</f>
        <v>80.760000000000005</v>
      </c>
    </row>
    <row r="522" spans="1:6" outlineLevel="1" x14ac:dyDescent="0.25">
      <c r="B522" s="34"/>
      <c r="C522" s="39"/>
      <c r="D522" s="39"/>
      <c r="E522" s="35"/>
      <c r="F522" s="35"/>
    </row>
    <row r="523" spans="1:6" s="24" customFormat="1" outlineLevel="1" x14ac:dyDescent="0.25">
      <c r="A523" s="77"/>
      <c r="B523" s="33" t="s">
        <v>208</v>
      </c>
      <c r="C523" s="50"/>
      <c r="D523" s="50"/>
      <c r="E523" s="11" t="s">
        <v>201</v>
      </c>
      <c r="F523" s="11">
        <f>+SUM(F524:F525)</f>
        <v>2316.9100000000003</v>
      </c>
    </row>
    <row r="524" spans="1:6" outlineLevel="1" x14ac:dyDescent="0.25">
      <c r="A524" s="71" t="e">
        <f>+#REF!</f>
        <v>#REF!</v>
      </c>
      <c r="B524" s="34" t="s">
        <v>209</v>
      </c>
      <c r="C524" s="39">
        <v>1</v>
      </c>
      <c r="D524" s="39" t="s">
        <v>201</v>
      </c>
      <c r="E524" s="35">
        <v>2236.15</v>
      </c>
      <c r="F524" s="35">
        <f>+C524*E524</f>
        <v>2236.15</v>
      </c>
    </row>
    <row r="525" spans="1:6" outlineLevel="1" x14ac:dyDescent="0.25">
      <c r="A525" s="71">
        <v>50033</v>
      </c>
      <c r="B525" s="34" t="s">
        <v>203</v>
      </c>
      <c r="C525" s="39">
        <v>2</v>
      </c>
      <c r="D525" s="39" t="s">
        <v>112</v>
      </c>
      <c r="E525" s="35">
        <v>40.380000000000003</v>
      </c>
      <c r="F525" s="35">
        <f>+C525*E525</f>
        <v>80.760000000000005</v>
      </c>
    </row>
    <row r="526" spans="1:6" outlineLevel="1" x14ac:dyDescent="0.25">
      <c r="B526" s="34"/>
      <c r="C526" s="39"/>
      <c r="D526" s="39"/>
      <c r="E526" s="35"/>
      <c r="F526" s="35"/>
    </row>
    <row r="527" spans="1:6" s="24" customFormat="1" outlineLevel="1" x14ac:dyDescent="0.25">
      <c r="A527" s="77"/>
      <c r="B527" s="33" t="s">
        <v>210</v>
      </c>
      <c r="C527" s="50"/>
      <c r="D527" s="50"/>
      <c r="E527" s="11" t="s">
        <v>201</v>
      </c>
      <c r="F527" s="11">
        <f>+SUM(F528:F529)</f>
        <v>2316.9100000000003</v>
      </c>
    </row>
    <row r="528" spans="1:6" outlineLevel="1" x14ac:dyDescent="0.25">
      <c r="A528" s="71" t="e">
        <f>+#REF!</f>
        <v>#REF!</v>
      </c>
      <c r="B528" s="34" t="s">
        <v>209</v>
      </c>
      <c r="C528" s="39">
        <v>1</v>
      </c>
      <c r="D528" s="39" t="s">
        <v>201</v>
      </c>
      <c r="E528" s="35">
        <v>2236.15</v>
      </c>
      <c r="F528" s="35">
        <f>+C528*E528</f>
        <v>2236.15</v>
      </c>
    </row>
    <row r="529" spans="1:6" outlineLevel="1" x14ac:dyDescent="0.25">
      <c r="A529" s="71">
        <v>50033</v>
      </c>
      <c r="B529" s="34" t="s">
        <v>203</v>
      </c>
      <c r="C529" s="39">
        <v>2</v>
      </c>
      <c r="D529" s="39" t="s">
        <v>112</v>
      </c>
      <c r="E529" s="35">
        <v>40.380000000000003</v>
      </c>
      <c r="F529" s="35">
        <f>+C529*E529</f>
        <v>80.760000000000005</v>
      </c>
    </row>
    <row r="530" spans="1:6" outlineLevel="1" x14ac:dyDescent="0.25">
      <c r="B530" s="34"/>
      <c r="C530" s="39"/>
      <c r="D530" s="39"/>
      <c r="E530" s="35"/>
      <c r="F530" s="35"/>
    </row>
    <row r="531" spans="1:6" s="24" customFormat="1" outlineLevel="1" x14ac:dyDescent="0.25">
      <c r="A531" s="71"/>
      <c r="B531" s="33" t="s">
        <v>211</v>
      </c>
      <c r="C531" s="50"/>
      <c r="D531" s="50"/>
      <c r="E531" s="11" t="s">
        <v>201</v>
      </c>
      <c r="F531" s="11">
        <f>+SUM(F532:F533)</f>
        <v>2436.0400000000004</v>
      </c>
    </row>
    <row r="532" spans="1:6" outlineLevel="1" x14ac:dyDescent="0.25">
      <c r="A532" s="71" t="e">
        <f>+#REF!</f>
        <v>#REF!</v>
      </c>
      <c r="B532" s="34" t="s">
        <v>209</v>
      </c>
      <c r="C532" s="39">
        <v>1</v>
      </c>
      <c r="D532" s="39" t="s">
        <v>201</v>
      </c>
      <c r="E532" s="35">
        <v>2355.2800000000002</v>
      </c>
      <c r="F532" s="35">
        <f>+C532*E532</f>
        <v>2355.2800000000002</v>
      </c>
    </row>
    <row r="533" spans="1:6" outlineLevel="1" x14ac:dyDescent="0.25">
      <c r="A533" s="71">
        <v>50033</v>
      </c>
      <c r="B533" s="34" t="s">
        <v>203</v>
      </c>
      <c r="C533" s="39">
        <v>2</v>
      </c>
      <c r="D533" s="39" t="s">
        <v>112</v>
      </c>
      <c r="E533" s="35">
        <v>40.380000000000003</v>
      </c>
      <c r="F533" s="35">
        <f>+C533*E533</f>
        <v>80.760000000000005</v>
      </c>
    </row>
    <row r="534" spans="1:6" outlineLevel="1" x14ac:dyDescent="0.25">
      <c r="B534" s="34"/>
      <c r="C534" s="39"/>
      <c r="D534" s="39"/>
      <c r="E534" s="35"/>
      <c r="F534" s="35"/>
    </row>
    <row r="535" spans="1:6" s="24" customFormat="1" outlineLevel="1" x14ac:dyDescent="0.25">
      <c r="A535" s="77"/>
      <c r="B535" s="33" t="s">
        <v>212</v>
      </c>
      <c r="C535" s="50"/>
      <c r="D535" s="50"/>
      <c r="E535" s="11" t="s">
        <v>201</v>
      </c>
      <c r="F535" s="11">
        <f>+SUM(F536:F537)</f>
        <v>2436.0400000000004</v>
      </c>
    </row>
    <row r="536" spans="1:6" outlineLevel="1" x14ac:dyDescent="0.25">
      <c r="A536" s="71" t="e">
        <f>+#REF!</f>
        <v>#REF!</v>
      </c>
      <c r="B536" s="34" t="s">
        <v>209</v>
      </c>
      <c r="C536" s="39">
        <v>1</v>
      </c>
      <c r="D536" s="39" t="s">
        <v>201</v>
      </c>
      <c r="E536" s="35">
        <v>2355.2800000000002</v>
      </c>
      <c r="F536" s="35">
        <f>+C536*E536</f>
        <v>2355.2800000000002</v>
      </c>
    </row>
    <row r="537" spans="1:6" outlineLevel="1" x14ac:dyDescent="0.25">
      <c r="A537" s="71">
        <v>50033</v>
      </c>
      <c r="B537" s="34" t="s">
        <v>203</v>
      </c>
      <c r="C537" s="39">
        <v>2</v>
      </c>
      <c r="D537" s="39" t="s">
        <v>112</v>
      </c>
      <c r="E537" s="35">
        <v>40.380000000000003</v>
      </c>
      <c r="F537" s="35">
        <f>+C537*E537</f>
        <v>80.760000000000005</v>
      </c>
    </row>
    <row r="538" spans="1:6" outlineLevel="1" x14ac:dyDescent="0.25">
      <c r="B538" s="34"/>
      <c r="C538" s="39"/>
      <c r="D538" s="39"/>
      <c r="E538" s="35"/>
      <c r="F538" s="35"/>
    </row>
    <row r="539" spans="1:6" s="24" customFormat="1" outlineLevel="1" x14ac:dyDescent="0.25">
      <c r="A539" s="77"/>
      <c r="B539" s="33" t="s">
        <v>213</v>
      </c>
      <c r="C539" s="50"/>
      <c r="D539" s="50"/>
      <c r="E539" s="11" t="s">
        <v>201</v>
      </c>
      <c r="F539" s="11">
        <f>+SUM(F540:F541)</f>
        <v>2436.0400000000004</v>
      </c>
    </row>
    <row r="540" spans="1:6" outlineLevel="1" x14ac:dyDescent="0.25">
      <c r="A540" s="71" t="e">
        <f>+#REF!</f>
        <v>#REF!</v>
      </c>
      <c r="B540" s="34" t="s">
        <v>209</v>
      </c>
      <c r="C540" s="39">
        <v>1</v>
      </c>
      <c r="D540" s="39" t="s">
        <v>201</v>
      </c>
      <c r="E540" s="35">
        <v>2355.2800000000002</v>
      </c>
      <c r="F540" s="35">
        <f>+C540*E540</f>
        <v>2355.2800000000002</v>
      </c>
    </row>
    <row r="541" spans="1:6" outlineLevel="1" x14ac:dyDescent="0.25">
      <c r="A541" s="71">
        <v>50033</v>
      </c>
      <c r="B541" s="34" t="s">
        <v>203</v>
      </c>
      <c r="C541" s="39">
        <v>2</v>
      </c>
      <c r="D541" s="39" t="s">
        <v>112</v>
      </c>
      <c r="E541" s="35">
        <v>40.380000000000003</v>
      </c>
      <c r="F541" s="35">
        <f>+C541*E541</f>
        <v>80.760000000000005</v>
      </c>
    </row>
    <row r="542" spans="1:6" outlineLevel="1" x14ac:dyDescent="0.25">
      <c r="B542" s="34"/>
      <c r="C542" s="39"/>
      <c r="D542" s="39"/>
      <c r="E542" s="35"/>
      <c r="F542" s="35"/>
    </row>
    <row r="543" spans="1:6" s="24" customFormat="1" outlineLevel="1" x14ac:dyDescent="0.25">
      <c r="A543" s="71"/>
      <c r="B543" s="33" t="s">
        <v>214</v>
      </c>
      <c r="C543" s="50"/>
      <c r="D543" s="50"/>
      <c r="E543" s="11" t="s">
        <v>201</v>
      </c>
      <c r="F543" s="11">
        <f>+SUM(F544:F545)</f>
        <v>2417.1400000000003</v>
      </c>
    </row>
    <row r="544" spans="1:6" outlineLevel="1" x14ac:dyDescent="0.25">
      <c r="A544" s="71" t="e">
        <f>+#REF!</f>
        <v>#REF!</v>
      </c>
      <c r="B544" s="34" t="s">
        <v>215</v>
      </c>
      <c r="C544" s="39">
        <v>1</v>
      </c>
      <c r="D544" s="39" t="s">
        <v>201</v>
      </c>
      <c r="E544" s="35">
        <v>2336.38</v>
      </c>
      <c r="F544" s="35">
        <f>+C544*E544</f>
        <v>2336.38</v>
      </c>
    </row>
    <row r="545" spans="1:6" outlineLevel="1" x14ac:dyDescent="0.25">
      <c r="A545" s="71">
        <v>50033</v>
      </c>
      <c r="B545" s="34" t="s">
        <v>203</v>
      </c>
      <c r="C545" s="39">
        <v>2</v>
      </c>
      <c r="D545" s="39" t="s">
        <v>112</v>
      </c>
      <c r="E545" s="35">
        <v>40.380000000000003</v>
      </c>
      <c r="F545" s="35">
        <f>+C545*E545</f>
        <v>80.760000000000005</v>
      </c>
    </row>
    <row r="546" spans="1:6" outlineLevel="1" x14ac:dyDescent="0.25">
      <c r="B546" s="34"/>
      <c r="C546" s="39"/>
      <c r="D546" s="39"/>
      <c r="E546" s="35"/>
      <c r="F546" s="35"/>
    </row>
    <row r="547" spans="1:6" s="24" customFormat="1" outlineLevel="1" x14ac:dyDescent="0.25">
      <c r="A547" s="77"/>
      <c r="B547" s="33" t="s">
        <v>216</v>
      </c>
      <c r="C547" s="50"/>
      <c r="D547" s="50"/>
      <c r="E547" s="11" t="s">
        <v>201</v>
      </c>
      <c r="F547" s="11">
        <f>+SUM(F548:F549)</f>
        <v>2382.5400000000004</v>
      </c>
    </row>
    <row r="548" spans="1:6" outlineLevel="1" x14ac:dyDescent="0.25">
      <c r="A548" s="71" t="e">
        <f>+#REF!</f>
        <v>#REF!</v>
      </c>
      <c r="B548" s="34" t="s">
        <v>215</v>
      </c>
      <c r="C548" s="39">
        <v>1</v>
      </c>
      <c r="D548" s="39" t="s">
        <v>201</v>
      </c>
      <c r="E548" s="35">
        <v>2301.7800000000002</v>
      </c>
      <c r="F548" s="35">
        <f>+C548*E548</f>
        <v>2301.7800000000002</v>
      </c>
    </row>
    <row r="549" spans="1:6" outlineLevel="1" x14ac:dyDescent="0.25">
      <c r="A549" s="71">
        <v>50033</v>
      </c>
      <c r="B549" s="34" t="s">
        <v>203</v>
      </c>
      <c r="C549" s="39">
        <v>2</v>
      </c>
      <c r="D549" s="39" t="s">
        <v>112</v>
      </c>
      <c r="E549" s="35">
        <v>40.380000000000003</v>
      </c>
      <c r="F549" s="35">
        <f>+C549*E549</f>
        <v>80.760000000000005</v>
      </c>
    </row>
    <row r="550" spans="1:6" outlineLevel="1" x14ac:dyDescent="0.25">
      <c r="B550" s="34"/>
      <c r="C550" s="39"/>
      <c r="D550" s="39"/>
      <c r="E550" s="35"/>
      <c r="F550" s="35"/>
    </row>
    <row r="551" spans="1:6" s="24" customFormat="1" outlineLevel="1" x14ac:dyDescent="0.25">
      <c r="A551" s="77"/>
      <c r="B551" s="33" t="s">
        <v>217</v>
      </c>
      <c r="C551" s="50"/>
      <c r="D551" s="50"/>
      <c r="E551" s="11" t="s">
        <v>201</v>
      </c>
      <c r="F551" s="11">
        <f>+SUM(F552:F553)</f>
        <v>2386.0100000000002</v>
      </c>
    </row>
    <row r="552" spans="1:6" outlineLevel="1" x14ac:dyDescent="0.25">
      <c r="A552" s="71" t="e">
        <f>+#REF!</f>
        <v>#REF!</v>
      </c>
      <c r="B552" s="34" t="s">
        <v>215</v>
      </c>
      <c r="C552" s="39">
        <v>1</v>
      </c>
      <c r="D552" s="39" t="s">
        <v>201</v>
      </c>
      <c r="E552" s="35">
        <v>2305.25</v>
      </c>
      <c r="F552" s="35">
        <f>+C552*E552</f>
        <v>2305.25</v>
      </c>
    </row>
    <row r="553" spans="1:6" outlineLevel="1" x14ac:dyDescent="0.25">
      <c r="A553" s="71">
        <v>50033</v>
      </c>
      <c r="B553" s="34" t="s">
        <v>203</v>
      </c>
      <c r="C553" s="39">
        <v>2</v>
      </c>
      <c r="D553" s="39" t="s">
        <v>112</v>
      </c>
      <c r="E553" s="35">
        <v>40.380000000000003</v>
      </c>
      <c r="F553" s="35">
        <f>+C553*E553</f>
        <v>80.760000000000005</v>
      </c>
    </row>
    <row r="554" spans="1:6" outlineLevel="1" x14ac:dyDescent="0.25">
      <c r="B554" s="34"/>
      <c r="C554" s="39"/>
      <c r="D554" s="39"/>
      <c r="E554" s="35"/>
      <c r="F554" s="35"/>
    </row>
    <row r="555" spans="1:6" s="24" customFormat="1" outlineLevel="1" x14ac:dyDescent="0.25">
      <c r="A555" s="77"/>
      <c r="B555" s="33" t="s">
        <v>218</v>
      </c>
      <c r="C555" s="50"/>
      <c r="D555" s="50"/>
      <c r="E555" s="11" t="s">
        <v>201</v>
      </c>
      <c r="F555" s="11">
        <f>+SUM(F556:F557)</f>
        <v>2386.0100000000002</v>
      </c>
    </row>
    <row r="556" spans="1:6" outlineLevel="1" x14ac:dyDescent="0.25">
      <c r="A556" s="71" t="e">
        <f>+#REF!</f>
        <v>#REF!</v>
      </c>
      <c r="B556" s="34" t="s">
        <v>215</v>
      </c>
      <c r="C556" s="39">
        <v>1</v>
      </c>
      <c r="D556" s="39" t="s">
        <v>201</v>
      </c>
      <c r="E556" s="35">
        <v>2305.25</v>
      </c>
      <c r="F556" s="35">
        <f>+C556*E556</f>
        <v>2305.25</v>
      </c>
    </row>
    <row r="557" spans="1:6" outlineLevel="1" x14ac:dyDescent="0.25">
      <c r="A557" s="71">
        <v>50033</v>
      </c>
      <c r="B557" s="34" t="s">
        <v>203</v>
      </c>
      <c r="C557" s="39">
        <v>2</v>
      </c>
      <c r="D557" s="39" t="s">
        <v>112</v>
      </c>
      <c r="E557" s="35">
        <v>40.380000000000003</v>
      </c>
      <c r="F557" s="35">
        <f>+C557*E557</f>
        <v>80.760000000000005</v>
      </c>
    </row>
    <row r="558" spans="1:6" outlineLevel="1" x14ac:dyDescent="0.25">
      <c r="B558" s="34"/>
      <c r="C558" s="39"/>
      <c r="D558" s="39"/>
      <c r="E558" s="35"/>
      <c r="F558" s="35"/>
    </row>
    <row r="559" spans="1:6" s="24" customFormat="1" outlineLevel="1" x14ac:dyDescent="0.25">
      <c r="A559" s="77"/>
      <c r="B559" s="33" t="s">
        <v>219</v>
      </c>
      <c r="C559" s="50"/>
      <c r="D559" s="50"/>
      <c r="E559" s="11" t="s">
        <v>201</v>
      </c>
      <c r="F559" s="11">
        <f>+SUM(F560:F561)</f>
        <v>2386.0100000000002</v>
      </c>
    </row>
    <row r="560" spans="1:6" outlineLevel="1" x14ac:dyDescent="0.25">
      <c r="A560" s="71" t="e">
        <f>+#REF!</f>
        <v>#REF!</v>
      </c>
      <c r="B560" s="34" t="s">
        <v>215</v>
      </c>
      <c r="C560" s="39">
        <v>1</v>
      </c>
      <c r="D560" s="39" t="s">
        <v>201</v>
      </c>
      <c r="E560" s="35">
        <v>2305.25</v>
      </c>
      <c r="F560" s="35">
        <f>+C560*E560</f>
        <v>2305.25</v>
      </c>
    </row>
    <row r="561" spans="1:6" outlineLevel="1" x14ac:dyDescent="0.25">
      <c r="A561" s="71">
        <v>50033</v>
      </c>
      <c r="B561" s="34" t="s">
        <v>203</v>
      </c>
      <c r="C561" s="39">
        <v>2</v>
      </c>
      <c r="D561" s="39" t="s">
        <v>112</v>
      </c>
      <c r="E561" s="35">
        <v>40.380000000000003</v>
      </c>
      <c r="F561" s="35">
        <f>+C561*E561</f>
        <v>80.760000000000005</v>
      </c>
    </row>
    <row r="562" spans="1:6" outlineLevel="1" x14ac:dyDescent="0.25">
      <c r="B562" s="34"/>
      <c r="C562" s="39"/>
      <c r="D562" s="39"/>
      <c r="E562" s="35"/>
      <c r="F562" s="35"/>
    </row>
    <row r="563" spans="1:6" s="24" customFormat="1" outlineLevel="1" x14ac:dyDescent="0.25">
      <c r="A563" s="71"/>
      <c r="B563" s="33" t="s">
        <v>220</v>
      </c>
      <c r="C563" s="50"/>
      <c r="D563" s="50"/>
      <c r="E563" s="11" t="s">
        <v>201</v>
      </c>
      <c r="F563" s="11">
        <f>+SUM(F564:F565)</f>
        <v>2392.44</v>
      </c>
    </row>
    <row r="564" spans="1:6" outlineLevel="1" x14ac:dyDescent="0.25">
      <c r="A564" s="71" t="e">
        <f>+#REF!</f>
        <v>#REF!</v>
      </c>
      <c r="B564" s="34" t="s">
        <v>221</v>
      </c>
      <c r="C564" s="39">
        <v>1</v>
      </c>
      <c r="D564" s="39" t="s">
        <v>201</v>
      </c>
      <c r="E564" s="35">
        <v>2311.6799999999998</v>
      </c>
      <c r="F564" s="35">
        <f>+C564*E564</f>
        <v>2311.6799999999998</v>
      </c>
    </row>
    <row r="565" spans="1:6" outlineLevel="1" x14ac:dyDescent="0.25">
      <c r="A565" s="71">
        <v>50033</v>
      </c>
      <c r="B565" s="34" t="s">
        <v>203</v>
      </c>
      <c r="C565" s="39">
        <v>2</v>
      </c>
      <c r="D565" s="39" t="s">
        <v>112</v>
      </c>
      <c r="E565" s="35">
        <v>40.380000000000003</v>
      </c>
      <c r="F565" s="35">
        <f>+C565*E565</f>
        <v>80.760000000000005</v>
      </c>
    </row>
    <row r="566" spans="1:6" outlineLevel="1" x14ac:dyDescent="0.25">
      <c r="B566" s="34"/>
      <c r="C566" s="39"/>
      <c r="D566" s="39"/>
      <c r="E566" s="35"/>
      <c r="F566" s="35"/>
    </row>
    <row r="567" spans="1:6" s="24" customFormat="1" outlineLevel="1" x14ac:dyDescent="0.25">
      <c r="A567" s="77"/>
      <c r="B567" s="33" t="s">
        <v>222</v>
      </c>
      <c r="C567" s="50"/>
      <c r="D567" s="50"/>
      <c r="E567" s="11" t="s">
        <v>201</v>
      </c>
      <c r="F567" s="11">
        <f>+SUM(F568:F569)</f>
        <v>2371.3500000000004</v>
      </c>
    </row>
    <row r="568" spans="1:6" outlineLevel="1" x14ac:dyDescent="0.25">
      <c r="A568" s="71" t="e">
        <f>+#REF!</f>
        <v>#REF!</v>
      </c>
      <c r="B568" s="34" t="s">
        <v>221</v>
      </c>
      <c r="C568" s="39">
        <v>1</v>
      </c>
      <c r="D568" s="39" t="s">
        <v>201</v>
      </c>
      <c r="E568" s="35">
        <v>2290.59</v>
      </c>
      <c r="F568" s="35">
        <f>+C568*E568</f>
        <v>2290.59</v>
      </c>
    </row>
    <row r="569" spans="1:6" outlineLevel="1" x14ac:dyDescent="0.25">
      <c r="A569" s="71">
        <v>50033</v>
      </c>
      <c r="B569" s="34" t="s">
        <v>203</v>
      </c>
      <c r="C569" s="39">
        <v>2</v>
      </c>
      <c r="D569" s="39" t="s">
        <v>112</v>
      </c>
      <c r="E569" s="35">
        <v>40.380000000000003</v>
      </c>
      <c r="F569" s="35">
        <f>+C569*E569</f>
        <v>80.760000000000005</v>
      </c>
    </row>
    <row r="570" spans="1:6" outlineLevel="1" x14ac:dyDescent="0.25">
      <c r="B570" s="34"/>
      <c r="C570" s="39"/>
      <c r="D570" s="39"/>
      <c r="E570" s="35"/>
      <c r="F570" s="35"/>
    </row>
    <row r="571" spans="1:6" s="24" customFormat="1" outlineLevel="1" x14ac:dyDescent="0.25">
      <c r="A571" s="77"/>
      <c r="B571" s="33" t="s">
        <v>223</v>
      </c>
      <c r="C571" s="50"/>
      <c r="D571" s="50"/>
      <c r="E571" s="11" t="s">
        <v>201</v>
      </c>
      <c r="F571" s="11">
        <f>+SUM(F572:F573)</f>
        <v>2398.6200000000003</v>
      </c>
    </row>
    <row r="572" spans="1:6" outlineLevel="1" x14ac:dyDescent="0.25">
      <c r="A572" s="71" t="e">
        <f>+#REF!</f>
        <v>#REF!</v>
      </c>
      <c r="B572" s="34" t="s">
        <v>221</v>
      </c>
      <c r="C572" s="39">
        <v>1</v>
      </c>
      <c r="D572" s="39" t="s">
        <v>201</v>
      </c>
      <c r="E572" s="35">
        <v>2317.86</v>
      </c>
      <c r="F572" s="35">
        <f>+C572*E572</f>
        <v>2317.86</v>
      </c>
    </row>
    <row r="573" spans="1:6" outlineLevel="1" x14ac:dyDescent="0.25">
      <c r="A573" s="71">
        <v>50033</v>
      </c>
      <c r="B573" s="34" t="s">
        <v>203</v>
      </c>
      <c r="C573" s="39">
        <v>2</v>
      </c>
      <c r="D573" s="39" t="s">
        <v>112</v>
      </c>
      <c r="E573" s="35">
        <v>40.380000000000003</v>
      </c>
      <c r="F573" s="35">
        <f>+C573*E573</f>
        <v>80.760000000000005</v>
      </c>
    </row>
    <row r="574" spans="1:6" outlineLevel="1" x14ac:dyDescent="0.25">
      <c r="B574" s="34"/>
      <c r="C574" s="39"/>
      <c r="D574" s="39"/>
      <c r="E574" s="35"/>
      <c r="F574" s="35"/>
    </row>
    <row r="575" spans="1:6" s="24" customFormat="1" outlineLevel="1" x14ac:dyDescent="0.25">
      <c r="A575" s="71"/>
      <c r="B575" s="33" t="s">
        <v>224</v>
      </c>
      <c r="C575" s="50"/>
      <c r="D575" s="50"/>
      <c r="E575" s="11" t="s">
        <v>201</v>
      </c>
      <c r="F575" s="11">
        <f>+SUM(F576:F577)</f>
        <v>2398.6200000000003</v>
      </c>
    </row>
    <row r="576" spans="1:6" outlineLevel="1" x14ac:dyDescent="0.25">
      <c r="A576" s="71" t="e">
        <f>+#REF!</f>
        <v>#REF!</v>
      </c>
      <c r="B576" s="34" t="s">
        <v>221</v>
      </c>
      <c r="C576" s="39">
        <v>1</v>
      </c>
      <c r="D576" s="39" t="s">
        <v>201</v>
      </c>
      <c r="E576" s="35">
        <v>2317.86</v>
      </c>
      <c r="F576" s="35">
        <f>+C576*E576</f>
        <v>2317.86</v>
      </c>
    </row>
    <row r="577" spans="1:6" outlineLevel="1" x14ac:dyDescent="0.25">
      <c r="A577" s="71" t="e">
        <f>+#REF!</f>
        <v>#REF!</v>
      </c>
      <c r="B577" s="34" t="s">
        <v>203</v>
      </c>
      <c r="C577" s="39">
        <v>2</v>
      </c>
      <c r="D577" s="39" t="s">
        <v>112</v>
      </c>
      <c r="E577" s="35">
        <v>40.380000000000003</v>
      </c>
      <c r="F577" s="35">
        <f>+C577*E577</f>
        <v>80.760000000000005</v>
      </c>
    </row>
    <row r="578" spans="1:6" outlineLevel="1" x14ac:dyDescent="0.25">
      <c r="B578" s="34"/>
      <c r="C578" s="39"/>
      <c r="D578" s="39"/>
      <c r="E578" s="35"/>
      <c r="F578" s="35"/>
    </row>
    <row r="579" spans="1:6" s="24" customFormat="1" ht="31.5" outlineLevel="1" x14ac:dyDescent="0.25">
      <c r="A579" s="77"/>
      <c r="B579" s="33" t="s">
        <v>225</v>
      </c>
      <c r="C579" s="50"/>
      <c r="D579" s="50"/>
      <c r="E579" s="11" t="s">
        <v>112</v>
      </c>
      <c r="F579" s="11">
        <f>+SUM(F580:F594)</f>
        <v>86.783643006645391</v>
      </c>
    </row>
    <row r="580" spans="1:6" s="44" customFormat="1" outlineLevel="1" x14ac:dyDescent="0.25">
      <c r="A580" s="71"/>
      <c r="B580" s="25" t="s">
        <v>226</v>
      </c>
      <c r="C580" s="51"/>
      <c r="D580" s="51"/>
      <c r="E580" s="69"/>
      <c r="F580" s="69"/>
    </row>
    <row r="581" spans="1:6" outlineLevel="1" x14ac:dyDescent="0.25">
      <c r="B581" s="34" t="s">
        <v>227</v>
      </c>
      <c r="C581" s="39">
        <v>5.0000000000000001E-3</v>
      </c>
      <c r="D581" s="39" t="s">
        <v>228</v>
      </c>
      <c r="E581" s="35">
        <v>750</v>
      </c>
      <c r="F581" s="35">
        <f>+C581*E581</f>
        <v>3.75</v>
      </c>
    </row>
    <row r="582" spans="1:6" outlineLevel="1" x14ac:dyDescent="0.25">
      <c r="B582" s="34" t="s">
        <v>229</v>
      </c>
      <c r="C582" s="39">
        <v>5.0000000000000001E-3</v>
      </c>
      <c r="D582" s="39" t="s">
        <v>228</v>
      </c>
      <c r="E582" s="35">
        <v>410</v>
      </c>
      <c r="F582" s="35">
        <f>+C582*E582</f>
        <v>2.0499999999999998</v>
      </c>
    </row>
    <row r="583" spans="1:6" outlineLevel="1" x14ac:dyDescent="0.25">
      <c r="B583" s="34" t="s">
        <v>230</v>
      </c>
      <c r="C583" s="39">
        <v>0.01</v>
      </c>
      <c r="D583" s="39" t="s">
        <v>231</v>
      </c>
      <c r="E583" s="35">
        <v>225</v>
      </c>
      <c r="F583" s="35">
        <f>+C583*E583</f>
        <v>2.25</v>
      </c>
    </row>
    <row r="584" spans="1:6" outlineLevel="1" x14ac:dyDescent="0.25">
      <c r="B584" s="34" t="s">
        <v>232</v>
      </c>
      <c r="C584" s="39">
        <v>1.05</v>
      </c>
      <c r="D584" s="39" t="s">
        <v>112</v>
      </c>
      <c r="E584" s="35">
        <f>(6115/191.11)</f>
        <v>31.997279053947985</v>
      </c>
      <c r="F584" s="35">
        <f>+C584*E584</f>
        <v>33.597143006645382</v>
      </c>
    </row>
    <row r="585" spans="1:6" outlineLevel="1" x14ac:dyDescent="0.25">
      <c r="B585" s="34" t="s">
        <v>233</v>
      </c>
      <c r="C585" s="39">
        <v>0.11</v>
      </c>
      <c r="D585" s="39" t="s">
        <v>112</v>
      </c>
      <c r="E585" s="35">
        <v>130</v>
      </c>
      <c r="F585" s="35">
        <f>+C585*E585</f>
        <v>14.3</v>
      </c>
    </row>
    <row r="586" spans="1:6" s="44" customFormat="1" outlineLevel="1" x14ac:dyDescent="0.25">
      <c r="A586" s="71"/>
      <c r="B586" s="25" t="s">
        <v>234</v>
      </c>
      <c r="C586" s="51"/>
      <c r="D586" s="51"/>
      <c r="E586" s="69"/>
      <c r="F586" s="69"/>
    </row>
    <row r="587" spans="1:6" outlineLevel="1" x14ac:dyDescent="0.25">
      <c r="B587" s="34" t="s">
        <v>235</v>
      </c>
      <c r="C587" s="39">
        <v>1.0999999999999999E-2</v>
      </c>
      <c r="D587" s="39" t="s">
        <v>236</v>
      </c>
      <c r="E587" s="35">
        <f>600/8</f>
        <v>75</v>
      </c>
      <c r="F587" s="35">
        <f>+C587*E587</f>
        <v>0.82499999999999996</v>
      </c>
    </row>
    <row r="588" spans="1:6" outlineLevel="1" x14ac:dyDescent="0.25">
      <c r="B588" s="34" t="s">
        <v>237</v>
      </c>
      <c r="C588" s="39">
        <v>1.0999999999999999E-2</v>
      </c>
      <c r="D588" s="39" t="s">
        <v>236</v>
      </c>
      <c r="E588" s="35">
        <f>1100/8</f>
        <v>137.5</v>
      </c>
      <c r="F588" s="35">
        <f>+C588*E588</f>
        <v>1.5125</v>
      </c>
    </row>
    <row r="589" spans="1:6" outlineLevel="1" x14ac:dyDescent="0.25">
      <c r="B589" s="34" t="s">
        <v>238</v>
      </c>
      <c r="C589" s="39">
        <v>1.9E-2</v>
      </c>
      <c r="D589" s="39" t="s">
        <v>236</v>
      </c>
      <c r="E589" s="35">
        <f>1800/8</f>
        <v>225</v>
      </c>
      <c r="F589" s="35">
        <f>+C589*E589</f>
        <v>4.2749999999999995</v>
      </c>
    </row>
    <row r="590" spans="1:6" s="44" customFormat="1" outlineLevel="1" x14ac:dyDescent="0.25">
      <c r="A590" s="71"/>
      <c r="B590" s="25" t="s">
        <v>239</v>
      </c>
      <c r="C590" s="51"/>
      <c r="D590" s="51"/>
      <c r="E590" s="69"/>
      <c r="F590" s="69"/>
    </row>
    <row r="591" spans="1:6" outlineLevel="1" x14ac:dyDescent="0.25">
      <c r="B591" s="34" t="s">
        <v>240</v>
      </c>
      <c r="C591" s="39">
        <v>1.0999999999999999E-2</v>
      </c>
      <c r="D591" s="39" t="s">
        <v>236</v>
      </c>
      <c r="E591" s="35">
        <v>300</v>
      </c>
      <c r="F591" s="35">
        <f>+C591*E591</f>
        <v>3.3</v>
      </c>
    </row>
    <row r="592" spans="1:6" outlineLevel="1" x14ac:dyDescent="0.25">
      <c r="B592" s="34" t="s">
        <v>241</v>
      </c>
      <c r="C592" s="39">
        <v>1.4999999999999999E-2</v>
      </c>
      <c r="D592" s="39" t="s">
        <v>236</v>
      </c>
      <c r="E592" s="35">
        <v>250</v>
      </c>
      <c r="F592" s="35">
        <f>+C592*E592</f>
        <v>3.75</v>
      </c>
    </row>
    <row r="593" spans="1:6" outlineLevel="1" x14ac:dyDescent="0.25">
      <c r="B593" s="34" t="s">
        <v>242</v>
      </c>
      <c r="C593" s="39">
        <v>0.01</v>
      </c>
      <c r="D593" s="39" t="s">
        <v>236</v>
      </c>
      <c r="E593" s="35">
        <f>1.54*60</f>
        <v>92.4</v>
      </c>
      <c r="F593" s="35">
        <f>+C593*E593</f>
        <v>0.92400000000000004</v>
      </c>
    </row>
    <row r="594" spans="1:6" outlineLevel="1" x14ac:dyDescent="0.25">
      <c r="B594" s="34" t="s">
        <v>243</v>
      </c>
      <c r="C594" s="39">
        <v>0.01</v>
      </c>
      <c r="D594" s="39" t="s">
        <v>236</v>
      </c>
      <c r="E594" s="35">
        <f>13000/8</f>
        <v>1625</v>
      </c>
      <c r="F594" s="35">
        <f>+C594*E594</f>
        <v>16.25</v>
      </c>
    </row>
    <row r="595" spans="1:6" s="1" customFormat="1" outlineLevel="1" x14ac:dyDescent="0.2">
      <c r="A595" s="71"/>
      <c r="B595" s="2"/>
      <c r="C595" s="58"/>
      <c r="D595" s="59"/>
      <c r="E595" s="3"/>
      <c r="F595" s="3"/>
    </row>
    <row r="596" spans="1:6" s="24" customFormat="1" outlineLevel="1" x14ac:dyDescent="0.25">
      <c r="A596" s="77"/>
      <c r="B596" s="33" t="s">
        <v>244</v>
      </c>
      <c r="C596" s="50"/>
      <c r="D596" s="50"/>
      <c r="E596" s="11" t="s">
        <v>112</v>
      </c>
      <c r="F596" s="11">
        <f>+SUM(F597:F606)</f>
        <v>85.924000000000007</v>
      </c>
    </row>
    <row r="597" spans="1:6" s="44" customFormat="1" outlineLevel="1" x14ac:dyDescent="0.25">
      <c r="A597" s="71"/>
      <c r="B597" s="25" t="s">
        <v>226</v>
      </c>
      <c r="C597" s="51"/>
      <c r="D597" s="51"/>
      <c r="E597" s="69"/>
      <c r="F597" s="69"/>
    </row>
    <row r="598" spans="1:6" outlineLevel="1" x14ac:dyDescent="0.25">
      <c r="B598" s="34" t="s">
        <v>244</v>
      </c>
      <c r="C598" s="39">
        <v>1.05</v>
      </c>
      <c r="D598" s="39" t="s">
        <v>112</v>
      </c>
      <c r="E598" s="35">
        <v>30</v>
      </c>
      <c r="F598" s="35">
        <f>+C598*E598</f>
        <v>31.5</v>
      </c>
    </row>
    <row r="599" spans="1:6" outlineLevel="1" x14ac:dyDescent="0.25">
      <c r="B599" s="34" t="s">
        <v>233</v>
      </c>
      <c r="C599" s="39">
        <v>0.15</v>
      </c>
      <c r="D599" s="39" t="s">
        <v>112</v>
      </c>
      <c r="E599" s="35">
        <v>130</v>
      </c>
      <c r="F599" s="35">
        <f>+C599*E599</f>
        <v>19.5</v>
      </c>
    </row>
    <row r="600" spans="1:6" s="44" customFormat="1" outlineLevel="1" x14ac:dyDescent="0.25">
      <c r="A600" s="71"/>
      <c r="B600" s="25" t="s">
        <v>234</v>
      </c>
      <c r="C600" s="51"/>
      <c r="D600" s="51"/>
      <c r="E600" s="69"/>
      <c r="F600" s="69"/>
    </row>
    <row r="601" spans="1:6" outlineLevel="1" x14ac:dyDescent="0.25">
      <c r="B601" s="34" t="s">
        <v>235</v>
      </c>
      <c r="C601" s="39">
        <v>0.1</v>
      </c>
      <c r="D601" s="39" t="s">
        <v>236</v>
      </c>
      <c r="E601" s="35">
        <v>75</v>
      </c>
      <c r="F601" s="35">
        <f>+C601*E601</f>
        <v>7.5</v>
      </c>
    </row>
    <row r="602" spans="1:6" outlineLevel="1" x14ac:dyDescent="0.25">
      <c r="B602" s="34" t="s">
        <v>238</v>
      </c>
      <c r="C602" s="39">
        <v>0.1</v>
      </c>
      <c r="D602" s="39" t="s">
        <v>236</v>
      </c>
      <c r="E602" s="35">
        <v>225</v>
      </c>
      <c r="F602" s="35">
        <f>+C602*E602</f>
        <v>22.5</v>
      </c>
    </row>
    <row r="603" spans="1:6" s="44" customFormat="1" outlineLevel="1" x14ac:dyDescent="0.25">
      <c r="A603" s="71"/>
      <c r="B603" s="25" t="s">
        <v>239</v>
      </c>
      <c r="C603" s="51"/>
      <c r="D603" s="51"/>
      <c r="E603" s="69"/>
      <c r="F603" s="69"/>
    </row>
    <row r="604" spans="1:6" outlineLevel="1" x14ac:dyDescent="0.25">
      <c r="B604" s="34" t="s">
        <v>240</v>
      </c>
      <c r="C604" s="39">
        <v>5.0000000000000001E-3</v>
      </c>
      <c r="D604" s="39" t="s">
        <v>236</v>
      </c>
      <c r="E604" s="35">
        <v>300</v>
      </c>
      <c r="F604" s="35">
        <f>+C604*E604</f>
        <v>1.5</v>
      </c>
    </row>
    <row r="605" spans="1:6" outlineLevel="1" x14ac:dyDescent="0.25">
      <c r="B605" s="34" t="s">
        <v>241</v>
      </c>
      <c r="C605" s="39">
        <v>0.01</v>
      </c>
      <c r="D605" s="39" t="s">
        <v>236</v>
      </c>
      <c r="E605" s="35">
        <v>250</v>
      </c>
      <c r="F605" s="35">
        <f>+C605*E605</f>
        <v>2.5</v>
      </c>
    </row>
    <row r="606" spans="1:6" outlineLevel="1" x14ac:dyDescent="0.25">
      <c r="B606" s="34" t="s">
        <v>242</v>
      </c>
      <c r="C606" s="39">
        <v>0.01</v>
      </c>
      <c r="D606" s="39" t="s">
        <v>236</v>
      </c>
      <c r="E606" s="35">
        <f>1.54*60</f>
        <v>92.4</v>
      </c>
      <c r="F606" s="35">
        <f>+C606*E606</f>
        <v>0.92400000000000004</v>
      </c>
    </row>
    <row r="607" spans="1:6" s="1" customFormat="1" outlineLevel="1" x14ac:dyDescent="0.2">
      <c r="A607" s="71"/>
      <c r="B607" s="4"/>
      <c r="C607" s="60"/>
      <c r="D607" s="60"/>
      <c r="E607" s="45"/>
      <c r="F607" s="45"/>
    </row>
    <row r="608" spans="1:6" s="24" customFormat="1" outlineLevel="1" x14ac:dyDescent="0.25">
      <c r="A608" s="77"/>
      <c r="B608" s="33" t="s">
        <v>245</v>
      </c>
      <c r="C608" s="50"/>
      <c r="D608" s="50"/>
      <c r="E608" s="11" t="s">
        <v>87</v>
      </c>
      <c r="F608" s="11">
        <f>+SUM(F609:F612)</f>
        <v>405</v>
      </c>
    </row>
    <row r="609" spans="1:6" s="44" customFormat="1" outlineLevel="1" x14ac:dyDescent="0.25">
      <c r="A609" s="71"/>
      <c r="B609" s="25" t="s">
        <v>226</v>
      </c>
      <c r="C609" s="51"/>
      <c r="D609" s="51"/>
      <c r="E609" s="69"/>
      <c r="F609" s="69"/>
    </row>
    <row r="610" spans="1:6" outlineLevel="1" x14ac:dyDescent="0.25">
      <c r="B610" s="34" t="s">
        <v>246</v>
      </c>
      <c r="C610" s="39">
        <v>1.05</v>
      </c>
      <c r="D610" s="39" t="s">
        <v>9</v>
      </c>
      <c r="E610" s="35">
        <v>375</v>
      </c>
      <c r="F610" s="35">
        <f>+C610*E610</f>
        <v>393.75</v>
      </c>
    </row>
    <row r="611" spans="1:6" s="44" customFormat="1" outlineLevel="1" x14ac:dyDescent="0.25">
      <c r="A611" s="71"/>
      <c r="B611" s="25" t="s">
        <v>234</v>
      </c>
      <c r="C611" s="51"/>
      <c r="D611" s="51"/>
      <c r="E611" s="69"/>
      <c r="F611" s="69"/>
    </row>
    <row r="612" spans="1:6" outlineLevel="1" x14ac:dyDescent="0.25">
      <c r="B612" s="34" t="s">
        <v>238</v>
      </c>
      <c r="C612" s="39">
        <v>0.05</v>
      </c>
      <c r="D612" s="39" t="s">
        <v>236</v>
      </c>
      <c r="E612" s="35">
        <v>225</v>
      </c>
      <c r="F612" s="35">
        <f>+C612*E612</f>
        <v>11.25</v>
      </c>
    </row>
    <row r="613" spans="1:6" s="1" customFormat="1" outlineLevel="1" x14ac:dyDescent="0.2">
      <c r="A613" s="71"/>
      <c r="B613" s="4"/>
      <c r="C613" s="60"/>
      <c r="D613" s="60"/>
      <c r="E613" s="45"/>
      <c r="F613" s="45"/>
    </row>
    <row r="614" spans="1:6" s="24" customFormat="1" outlineLevel="1" x14ac:dyDescent="0.25">
      <c r="A614" s="77"/>
      <c r="B614" s="33" t="s">
        <v>247</v>
      </c>
      <c r="C614" s="50"/>
      <c r="D614" s="50"/>
      <c r="E614" s="11" t="s">
        <v>201</v>
      </c>
      <c r="F614" s="11">
        <f>+SUM(F615:F616)</f>
        <v>2398.6200000000003</v>
      </c>
    </row>
    <row r="615" spans="1:6" outlineLevel="1" x14ac:dyDescent="0.25">
      <c r="B615" s="34" t="s">
        <v>221</v>
      </c>
      <c r="C615" s="39">
        <v>1</v>
      </c>
      <c r="D615" s="39" t="s">
        <v>201</v>
      </c>
      <c r="E615" s="35">
        <v>2317.86</v>
      </c>
      <c r="F615" s="35">
        <f>+C615*E615</f>
        <v>2317.86</v>
      </c>
    </row>
    <row r="616" spans="1:6" outlineLevel="1" x14ac:dyDescent="0.25">
      <c r="B616" s="34" t="s">
        <v>203</v>
      </c>
      <c r="C616" s="39">
        <v>2</v>
      </c>
      <c r="D616" s="39" t="s">
        <v>112</v>
      </c>
      <c r="E616" s="35">
        <v>40.380000000000003</v>
      </c>
      <c r="F616" s="35">
        <f>+C616*E616</f>
        <v>80.760000000000005</v>
      </c>
    </row>
    <row r="618" spans="1:6" s="5" customFormat="1" x14ac:dyDescent="0.25">
      <c r="A618" s="76"/>
      <c r="B618" s="6" t="s">
        <v>248</v>
      </c>
      <c r="C618" s="48"/>
      <c r="D618" s="48"/>
      <c r="E618" s="7"/>
      <c r="F618" s="7"/>
    </row>
    <row r="619" spans="1:6" outlineLevel="1" collapsed="1" x14ac:dyDescent="0.25"/>
    <row r="620" spans="1:6" s="24" customFormat="1" outlineLevel="1" x14ac:dyDescent="0.25">
      <c r="A620" s="77"/>
      <c r="B620" s="33" t="s">
        <v>249</v>
      </c>
      <c r="C620" s="50"/>
      <c r="D620" s="50"/>
      <c r="E620" s="11" t="s">
        <v>13</v>
      </c>
      <c r="F620" s="11">
        <f>+SUM(F621:F629)</f>
        <v>937.59999999999991</v>
      </c>
    </row>
    <row r="621" spans="1:6" outlineLevel="1" x14ac:dyDescent="0.25">
      <c r="A621" s="71" t="e">
        <f>+#REF!</f>
        <v>#REF!</v>
      </c>
      <c r="B621" s="34" t="s">
        <v>250</v>
      </c>
      <c r="C621" s="39">
        <v>12</v>
      </c>
      <c r="D621" s="39" t="s">
        <v>231</v>
      </c>
      <c r="E621" s="35" t="e">
        <f>IFERROR(VLOOKUP(A621,#REF!,3,FALSE),VLOOKUP(A621,#REF!,3))</f>
        <v>#REF!</v>
      </c>
      <c r="F621" s="35">
        <v>346.44</v>
      </c>
    </row>
    <row r="622" spans="1:6" outlineLevel="1" x14ac:dyDescent="0.25">
      <c r="A622" s="71" t="str">
        <f>+$A$4875</f>
        <v>M006</v>
      </c>
      <c r="B622" s="34" t="s">
        <v>251</v>
      </c>
      <c r="C622" s="39">
        <v>0.02</v>
      </c>
      <c r="D622" s="39" t="s">
        <v>252</v>
      </c>
      <c r="E622" s="35" t="e">
        <f>IFERROR(VLOOKUP(A622,#REF!,3,FALSE),VLOOKUP(A622,#REF!,3))</f>
        <v>#REF!</v>
      </c>
      <c r="F622" s="35">
        <v>86.82</v>
      </c>
    </row>
    <row r="623" spans="1:6" outlineLevel="1" x14ac:dyDescent="0.25">
      <c r="A623" s="71" t="str">
        <f>+$A$3776</f>
        <v>HS008</v>
      </c>
      <c r="B623" s="34" t="s">
        <v>253</v>
      </c>
      <c r="C623" s="39">
        <v>9.1999999999999998E-3</v>
      </c>
      <c r="D623" s="39" t="s">
        <v>252</v>
      </c>
      <c r="E623" s="35" t="e">
        <f>IFERROR(VLOOKUP(A623,#REF!,3,FALSE),VLOOKUP(A623,#REF!,3))</f>
        <v>#REF!</v>
      </c>
      <c r="F623" s="35">
        <v>39.54</v>
      </c>
    </row>
    <row r="624" spans="1:6" outlineLevel="1" x14ac:dyDescent="0.25">
      <c r="A624" s="71" t="e">
        <f>+#REF!</f>
        <v>#REF!</v>
      </c>
      <c r="B624" s="34" t="s">
        <v>254</v>
      </c>
      <c r="C624" s="39">
        <v>2.47E-2</v>
      </c>
      <c r="D624" s="39" t="s">
        <v>201</v>
      </c>
      <c r="E624" s="35" t="e">
        <f>IFERROR(VLOOKUP(A624,#REF!,3,FALSE),VLOOKUP(A624,#REF!,3))</f>
        <v>#REF!</v>
      </c>
      <c r="F624" s="35">
        <v>57</v>
      </c>
    </row>
    <row r="625" spans="1:6" outlineLevel="1" x14ac:dyDescent="0.25">
      <c r="A625" s="71" t="e">
        <f>+#REF!</f>
        <v>#REF!</v>
      </c>
      <c r="B625" s="34" t="s">
        <v>255</v>
      </c>
      <c r="C625" s="39">
        <v>3.3332999999999999</v>
      </c>
      <c r="D625" s="39" t="s">
        <v>256</v>
      </c>
      <c r="E625" s="35" t="e">
        <f>IFERROR(VLOOKUP(A625,#REF!,3,FALSE),VLOOKUP(A625,#REF!,3))</f>
        <v>#REF!</v>
      </c>
      <c r="F625" s="35">
        <v>114.47</v>
      </c>
    </row>
    <row r="626" spans="1:6" outlineLevel="1" x14ac:dyDescent="0.25">
      <c r="A626" s="71" t="e">
        <f>+#REF!</f>
        <v>#REF!</v>
      </c>
      <c r="B626" s="34" t="s">
        <v>257</v>
      </c>
      <c r="C626" s="39">
        <v>2.3E-2</v>
      </c>
      <c r="D626" s="39" t="s">
        <v>258</v>
      </c>
      <c r="E626" s="35" t="e">
        <f>IFERROR(VLOOKUP(A626,#REF!,3,FALSE),VLOOKUP(A626,#REF!,3))</f>
        <v>#REF!</v>
      </c>
      <c r="F626" s="35">
        <v>31.37</v>
      </c>
    </row>
    <row r="627" spans="1:6" outlineLevel="1" x14ac:dyDescent="0.25">
      <c r="A627" s="71" t="e">
        <f>+#REF!</f>
        <v>#REF!</v>
      </c>
      <c r="B627" s="34" t="s">
        <v>259</v>
      </c>
      <c r="C627" s="39">
        <v>12</v>
      </c>
      <c r="D627" s="39" t="s">
        <v>231</v>
      </c>
      <c r="E627" s="35" t="e">
        <f>IFERROR(VLOOKUP(A627,#REF!,3,FALSE),VLOOKUP(A627,#REF!,3))</f>
        <v>#REF!</v>
      </c>
      <c r="F627" s="35">
        <v>8.76</v>
      </c>
    </row>
    <row r="628" spans="1:6" outlineLevel="1" x14ac:dyDescent="0.25">
      <c r="A628" s="71" t="e">
        <f>+#REF!</f>
        <v>#REF!</v>
      </c>
      <c r="B628" s="34" t="s">
        <v>260</v>
      </c>
      <c r="C628" s="39">
        <v>12</v>
      </c>
      <c r="D628" s="39" t="s">
        <v>231</v>
      </c>
      <c r="E628" s="35" t="e">
        <f>IFERROR(VLOOKUP(A628,#REF!,3,FALSE),VLOOKUP(A628,#REF!,3))</f>
        <v>#REF!</v>
      </c>
      <c r="F628" s="35">
        <v>17.52</v>
      </c>
    </row>
    <row r="629" spans="1:6" outlineLevel="1" x14ac:dyDescent="0.25">
      <c r="A629" s="71" t="e">
        <f>+#REF!</f>
        <v>#REF!</v>
      </c>
      <c r="B629" s="34" t="s">
        <v>261</v>
      </c>
      <c r="C629" s="39">
        <v>12</v>
      </c>
      <c r="D629" s="39" t="s">
        <v>231</v>
      </c>
      <c r="E629" s="35" t="e">
        <f>IFERROR(VLOOKUP(A629,#REF!,3,FALSE),VLOOKUP(A629,#REF!,3))</f>
        <v>#REF!</v>
      </c>
      <c r="F629" s="35">
        <v>235.68</v>
      </c>
    </row>
    <row r="630" spans="1:6" outlineLevel="1" x14ac:dyDescent="0.25">
      <c r="B630" s="34"/>
      <c r="C630" s="39"/>
      <c r="D630" s="39"/>
      <c r="E630" s="35"/>
      <c r="F630" s="35"/>
    </row>
    <row r="631" spans="1:6" s="24" customFormat="1" outlineLevel="1" x14ac:dyDescent="0.25">
      <c r="A631" s="77"/>
      <c r="B631" s="33" t="s">
        <v>262</v>
      </c>
      <c r="C631" s="50"/>
      <c r="D631" s="50"/>
      <c r="E631" s="11" t="s">
        <v>13</v>
      </c>
      <c r="F631" s="11">
        <f>+SUM(F632:F640)</f>
        <v>994.10000000000014</v>
      </c>
    </row>
    <row r="632" spans="1:6" outlineLevel="1" x14ac:dyDescent="0.25">
      <c r="A632" s="71" t="e">
        <f>+#REF!</f>
        <v>#REF!</v>
      </c>
      <c r="B632" s="34" t="s">
        <v>250</v>
      </c>
      <c r="C632" s="39">
        <v>12</v>
      </c>
      <c r="D632" s="39" t="s">
        <v>231</v>
      </c>
      <c r="E632" s="35" t="e">
        <f>IFERROR(VLOOKUP(A632,#REF!,3,FALSE),VLOOKUP(A632,#REF!,3))</f>
        <v>#REF!</v>
      </c>
      <c r="F632" s="35">
        <v>369.72</v>
      </c>
    </row>
    <row r="633" spans="1:6" outlineLevel="1" x14ac:dyDescent="0.25">
      <c r="A633" s="71" t="str">
        <f>+$A$4875</f>
        <v>M006</v>
      </c>
      <c r="B633" s="34" t="s">
        <v>251</v>
      </c>
      <c r="C633" s="39">
        <v>2.5999999999999999E-2</v>
      </c>
      <c r="D633" s="39" t="s">
        <v>252</v>
      </c>
      <c r="E633" s="35" t="e">
        <f>IFERROR(VLOOKUP(A633,#REF!,3,FALSE),VLOOKUP(A633,#REF!,3))</f>
        <v>#REF!</v>
      </c>
      <c r="F633" s="35">
        <v>112.86</v>
      </c>
    </row>
    <row r="634" spans="1:6" outlineLevel="1" x14ac:dyDescent="0.25">
      <c r="A634" s="71" t="str">
        <f>+$A$3776</f>
        <v>HS008</v>
      </c>
      <c r="B634" s="34" t="s">
        <v>253</v>
      </c>
      <c r="C634" s="39">
        <v>0.02</v>
      </c>
      <c r="D634" s="39" t="s">
        <v>252</v>
      </c>
      <c r="E634" s="35" t="e">
        <f>IFERROR(VLOOKUP(A634,#REF!,3,FALSE),VLOOKUP(A634,#REF!,3))</f>
        <v>#REF!</v>
      </c>
      <c r="F634" s="35">
        <v>85.96</v>
      </c>
    </row>
    <row r="635" spans="1:6" outlineLevel="1" x14ac:dyDescent="0.25">
      <c r="A635" s="71" t="e">
        <f>+#REF!</f>
        <v>#REF!</v>
      </c>
      <c r="B635" s="34" t="s">
        <v>254</v>
      </c>
      <c r="C635" s="39">
        <v>2.47E-2</v>
      </c>
      <c r="D635" s="39" t="s">
        <v>201</v>
      </c>
      <c r="E635" s="35" t="e">
        <f>IFERROR(VLOOKUP(A635,#REF!,3,FALSE),VLOOKUP(A635,#REF!,3))</f>
        <v>#REF!</v>
      </c>
      <c r="F635" s="35">
        <v>57</v>
      </c>
    </row>
    <row r="636" spans="1:6" outlineLevel="1" x14ac:dyDescent="0.25">
      <c r="A636" s="71" t="e">
        <f>+#REF!</f>
        <v>#REF!</v>
      </c>
      <c r="B636" s="34" t="s">
        <v>255</v>
      </c>
      <c r="C636" s="39">
        <v>3.3332999999999999</v>
      </c>
      <c r="D636" s="39" t="s">
        <v>256</v>
      </c>
      <c r="E636" s="35" t="e">
        <f>IFERROR(VLOOKUP(A636,#REF!,3,FALSE),VLOOKUP(A636,#REF!,3))</f>
        <v>#REF!</v>
      </c>
      <c r="F636" s="35">
        <v>114.47</v>
      </c>
    </row>
    <row r="637" spans="1:6" outlineLevel="1" x14ac:dyDescent="0.25">
      <c r="A637" s="71" t="e">
        <f>+#REF!</f>
        <v>#REF!</v>
      </c>
      <c r="B637" s="34" t="s">
        <v>257</v>
      </c>
      <c r="C637" s="39">
        <v>2.3E-2</v>
      </c>
      <c r="D637" s="39" t="s">
        <v>258</v>
      </c>
      <c r="E637" s="35" t="e">
        <f>IFERROR(VLOOKUP(A637,#REF!,3,FALSE),VLOOKUP(A637,#REF!,3))</f>
        <v>#REF!</v>
      </c>
      <c r="F637" s="35">
        <v>31.37</v>
      </c>
    </row>
    <row r="638" spans="1:6" outlineLevel="1" x14ac:dyDescent="0.25">
      <c r="A638" s="71" t="e">
        <f>+#REF!</f>
        <v>#REF!</v>
      </c>
      <c r="B638" s="34" t="s">
        <v>259</v>
      </c>
      <c r="C638" s="39">
        <v>12</v>
      </c>
      <c r="D638" s="39" t="s">
        <v>231</v>
      </c>
      <c r="E638" s="35" t="e">
        <f>IFERROR(VLOOKUP(A638,#REF!,3,FALSE),VLOOKUP(A638,#REF!,3))</f>
        <v>#REF!</v>
      </c>
      <c r="F638" s="35">
        <v>8.76</v>
      </c>
    </row>
    <row r="639" spans="1:6" outlineLevel="1" x14ac:dyDescent="0.25">
      <c r="A639" s="71" t="e">
        <f>+#REF!</f>
        <v>#REF!</v>
      </c>
      <c r="B639" s="34" t="s">
        <v>260</v>
      </c>
      <c r="C639" s="39">
        <v>12</v>
      </c>
      <c r="D639" s="39" t="s">
        <v>231</v>
      </c>
      <c r="E639" s="35" t="e">
        <f>IFERROR(VLOOKUP(A639,#REF!,3,FALSE),VLOOKUP(A639,#REF!,3))</f>
        <v>#REF!</v>
      </c>
      <c r="F639" s="35">
        <v>17.52</v>
      </c>
    </row>
    <row r="640" spans="1:6" outlineLevel="1" x14ac:dyDescent="0.25">
      <c r="A640" s="71" t="e">
        <f>+#REF!</f>
        <v>#REF!</v>
      </c>
      <c r="B640" s="34" t="s">
        <v>261</v>
      </c>
      <c r="C640" s="39">
        <v>12</v>
      </c>
      <c r="D640" s="39" t="s">
        <v>231</v>
      </c>
      <c r="E640" s="35" t="e">
        <f>IFERROR(VLOOKUP(A640,#REF!,3,FALSE),VLOOKUP(A640,#REF!,3))</f>
        <v>#REF!</v>
      </c>
      <c r="F640" s="35">
        <v>196.44</v>
      </c>
    </row>
    <row r="641" spans="1:6" outlineLevel="1" x14ac:dyDescent="0.25">
      <c r="B641" s="34"/>
      <c r="C641" s="39"/>
      <c r="D641" s="39"/>
      <c r="E641" s="35"/>
      <c r="F641" s="35"/>
    </row>
    <row r="642" spans="1:6" s="24" customFormat="1" outlineLevel="1" x14ac:dyDescent="0.25">
      <c r="A642" s="77"/>
      <c r="B642" s="33" t="s">
        <v>263</v>
      </c>
      <c r="C642" s="50"/>
      <c r="D642" s="50"/>
      <c r="E642" s="11" t="s">
        <v>13</v>
      </c>
      <c r="F642" s="11">
        <f>+SUM(F643:F651)</f>
        <v>1327.4799999999998</v>
      </c>
    </row>
    <row r="643" spans="1:6" outlineLevel="1" x14ac:dyDescent="0.25">
      <c r="A643" s="71" t="e">
        <f>+#REF!</f>
        <v>#REF!</v>
      </c>
      <c r="B643" s="34" t="s">
        <v>250</v>
      </c>
      <c r="C643" s="39">
        <v>12</v>
      </c>
      <c r="D643" s="39" t="s">
        <v>231</v>
      </c>
      <c r="E643" s="35" t="e">
        <f>IFERROR(VLOOKUP(A643,#REF!,3,FALSE),VLOOKUP(A643,#REF!,3))</f>
        <v>#REF!</v>
      </c>
      <c r="F643" s="35">
        <v>380.88</v>
      </c>
    </row>
    <row r="644" spans="1:6" outlineLevel="1" x14ac:dyDescent="0.25">
      <c r="A644" s="71" t="str">
        <f>+$A$4875</f>
        <v>M006</v>
      </c>
      <c r="B644" s="34" t="s">
        <v>251</v>
      </c>
      <c r="C644" s="39">
        <v>3.1199999999999999E-2</v>
      </c>
      <c r="D644" s="39" t="s">
        <v>252</v>
      </c>
      <c r="E644" s="35" t="e">
        <f>IFERROR(VLOOKUP(A644,#REF!,3,FALSE),VLOOKUP(A644,#REF!,3))</f>
        <v>#REF!</v>
      </c>
      <c r="F644" s="35">
        <v>135.44</v>
      </c>
    </row>
    <row r="645" spans="1:6" outlineLevel="1" x14ac:dyDescent="0.25">
      <c r="A645" s="71" t="str">
        <f>+$A$3776</f>
        <v>HS008</v>
      </c>
      <c r="B645" s="34" t="s">
        <v>253</v>
      </c>
      <c r="C645" s="39">
        <v>4.8000000000000001E-2</v>
      </c>
      <c r="D645" s="39" t="s">
        <v>252</v>
      </c>
      <c r="E645" s="35" t="e">
        <f>IFERROR(VLOOKUP(A645,#REF!,3,FALSE),VLOOKUP(A645,#REF!,3))</f>
        <v>#REF!</v>
      </c>
      <c r="F645" s="35">
        <v>206.32</v>
      </c>
    </row>
    <row r="646" spans="1:6" outlineLevel="1" x14ac:dyDescent="0.25">
      <c r="A646" s="71" t="e">
        <f>+#REF!</f>
        <v>#REF!</v>
      </c>
      <c r="B646" s="34" t="s">
        <v>254</v>
      </c>
      <c r="C646" s="39">
        <v>7.3999999999999996E-2</v>
      </c>
      <c r="D646" s="39" t="s">
        <v>201</v>
      </c>
      <c r="E646" s="35" t="e">
        <f>IFERROR(VLOOKUP(A646,#REF!,3,FALSE),VLOOKUP(A646,#REF!,3))</f>
        <v>#REF!</v>
      </c>
      <c r="F646" s="35">
        <v>170.76</v>
      </c>
    </row>
    <row r="647" spans="1:6" outlineLevel="1" x14ac:dyDescent="0.25">
      <c r="A647" s="71" t="e">
        <f>+#REF!</f>
        <v>#REF!</v>
      </c>
      <c r="B647" s="34" t="s">
        <v>255</v>
      </c>
      <c r="C647" s="39">
        <v>3.3332999999999999</v>
      </c>
      <c r="D647" s="39" t="s">
        <v>256</v>
      </c>
      <c r="E647" s="35" t="e">
        <f>IFERROR(VLOOKUP(A647,#REF!,3,FALSE),VLOOKUP(A647,#REF!,3))</f>
        <v>#REF!</v>
      </c>
      <c r="F647" s="35">
        <v>114.47</v>
      </c>
    </row>
    <row r="648" spans="1:6" outlineLevel="1" x14ac:dyDescent="0.25">
      <c r="A648" s="71" t="e">
        <f>+#REF!</f>
        <v>#REF!</v>
      </c>
      <c r="B648" s="34" t="s">
        <v>257</v>
      </c>
      <c r="C648" s="39">
        <v>2.3E-2</v>
      </c>
      <c r="D648" s="39" t="s">
        <v>258</v>
      </c>
      <c r="E648" s="35" t="e">
        <f>IFERROR(VLOOKUP(A648,#REF!,3,FALSE),VLOOKUP(A648,#REF!,3))</f>
        <v>#REF!</v>
      </c>
      <c r="F648" s="35">
        <v>31.37</v>
      </c>
    </row>
    <row r="649" spans="1:6" outlineLevel="1" x14ac:dyDescent="0.25">
      <c r="A649" s="71" t="e">
        <f>+#REF!</f>
        <v>#REF!</v>
      </c>
      <c r="B649" s="34" t="s">
        <v>259</v>
      </c>
      <c r="C649" s="39">
        <v>12</v>
      </c>
      <c r="D649" s="39" t="s">
        <v>231</v>
      </c>
      <c r="E649" s="35" t="e">
        <f>IFERROR(VLOOKUP(A649,#REF!,3,FALSE),VLOOKUP(A649,#REF!,3))</f>
        <v>#REF!</v>
      </c>
      <c r="F649" s="35">
        <v>26.28</v>
      </c>
    </row>
    <row r="650" spans="1:6" outlineLevel="1" x14ac:dyDescent="0.25">
      <c r="A650" s="71" t="e">
        <f>+#REF!</f>
        <v>#REF!</v>
      </c>
      <c r="B650" s="34" t="s">
        <v>260</v>
      </c>
      <c r="C650" s="39">
        <v>12</v>
      </c>
      <c r="D650" s="39" t="s">
        <v>231</v>
      </c>
      <c r="E650" s="35" t="e">
        <f>IFERROR(VLOOKUP(A650,#REF!,3,FALSE),VLOOKUP(A650,#REF!,3))</f>
        <v>#REF!</v>
      </c>
      <c r="F650" s="35">
        <v>65.52</v>
      </c>
    </row>
    <row r="651" spans="1:6" outlineLevel="1" x14ac:dyDescent="0.25">
      <c r="A651" s="71" t="e">
        <f>+#REF!</f>
        <v>#REF!</v>
      </c>
      <c r="B651" s="34" t="s">
        <v>261</v>
      </c>
      <c r="C651" s="39">
        <v>12</v>
      </c>
      <c r="D651" s="39" t="s">
        <v>231</v>
      </c>
      <c r="E651" s="35" t="e">
        <f>IFERROR(VLOOKUP(A651,#REF!,3,FALSE),VLOOKUP(A651,#REF!,3))</f>
        <v>#REF!</v>
      </c>
      <c r="F651" s="35">
        <v>196.44</v>
      </c>
    </row>
    <row r="652" spans="1:6" outlineLevel="1" x14ac:dyDescent="0.25">
      <c r="B652" s="34"/>
      <c r="C652" s="39"/>
      <c r="D652" s="39"/>
      <c r="E652" s="35"/>
      <c r="F652" s="35"/>
    </row>
    <row r="653" spans="1:6" s="24" customFormat="1" outlineLevel="1" x14ac:dyDescent="0.25">
      <c r="A653" s="77"/>
      <c r="B653" s="33" t="s">
        <v>264</v>
      </c>
      <c r="C653" s="50"/>
      <c r="D653" s="50"/>
      <c r="E653" s="11" t="s">
        <v>13</v>
      </c>
      <c r="F653" s="11">
        <f>+SUM(F654:F662)</f>
        <v>1231.48</v>
      </c>
    </row>
    <row r="654" spans="1:6" outlineLevel="1" x14ac:dyDescent="0.25">
      <c r="A654" s="71" t="e">
        <f>+#REF!</f>
        <v>#REF!</v>
      </c>
      <c r="B654" s="34" t="s">
        <v>250</v>
      </c>
      <c r="C654" s="39">
        <v>12</v>
      </c>
      <c r="D654" s="39" t="s">
        <v>231</v>
      </c>
      <c r="E654" s="35" t="e">
        <f>IFERROR(VLOOKUP(A654,#REF!,3,FALSE),VLOOKUP(A654,#REF!,3))</f>
        <v>#REF!</v>
      </c>
      <c r="F654" s="35">
        <v>380.88</v>
      </c>
    </row>
    <row r="655" spans="1:6" outlineLevel="1" x14ac:dyDescent="0.25">
      <c r="A655" s="71" t="str">
        <f>+$A$4875</f>
        <v>M006</v>
      </c>
      <c r="B655" s="34" t="s">
        <v>251</v>
      </c>
      <c r="C655" s="39">
        <v>3.1199999999999999E-2</v>
      </c>
      <c r="D655" s="39" t="s">
        <v>252</v>
      </c>
      <c r="E655" s="35" t="e">
        <f>IFERROR(VLOOKUP(A655,#REF!,3,FALSE),VLOOKUP(A655,#REF!,3))</f>
        <v>#REF!</v>
      </c>
      <c r="F655" s="35">
        <v>135.44</v>
      </c>
    </row>
    <row r="656" spans="1:6" outlineLevel="1" x14ac:dyDescent="0.25">
      <c r="A656" s="71" t="str">
        <f>+$A$3776</f>
        <v>HS008</v>
      </c>
      <c r="B656" s="34" t="s">
        <v>253</v>
      </c>
      <c r="C656" s="39">
        <v>4.8000000000000001E-2</v>
      </c>
      <c r="D656" s="39" t="s">
        <v>252</v>
      </c>
      <c r="E656" s="35" t="e">
        <f>IFERROR(VLOOKUP(A656,#REF!,3,FALSE),VLOOKUP(A656,#REF!,3))</f>
        <v>#REF!</v>
      </c>
      <c r="F656" s="35">
        <v>206.32</v>
      </c>
    </row>
    <row r="657" spans="1:6" outlineLevel="1" x14ac:dyDescent="0.25">
      <c r="A657" s="71" t="e">
        <f>+#REF!</f>
        <v>#REF!</v>
      </c>
      <c r="B657" s="34" t="s">
        <v>254</v>
      </c>
      <c r="C657" s="39">
        <v>4.9299999999999997E-2</v>
      </c>
      <c r="D657" s="39" t="s">
        <v>201</v>
      </c>
      <c r="E657" s="35" t="e">
        <f>IFERROR(VLOOKUP(A657,#REF!,3,FALSE),VLOOKUP(A657,#REF!,3))</f>
        <v>#REF!</v>
      </c>
      <c r="F657" s="35">
        <v>113.76</v>
      </c>
    </row>
    <row r="658" spans="1:6" outlineLevel="1" x14ac:dyDescent="0.25">
      <c r="A658" s="71" t="e">
        <f>+#REF!</f>
        <v>#REF!</v>
      </c>
      <c r="B658" s="34" t="s">
        <v>255</v>
      </c>
      <c r="C658" s="39">
        <v>3.3332999999999999</v>
      </c>
      <c r="D658" s="39" t="s">
        <v>256</v>
      </c>
      <c r="E658" s="35" t="e">
        <f>IFERROR(VLOOKUP(A658,#REF!,3,FALSE),VLOOKUP(A658,#REF!,3))</f>
        <v>#REF!</v>
      </c>
      <c r="F658" s="35">
        <v>114.47</v>
      </c>
    </row>
    <row r="659" spans="1:6" outlineLevel="1" x14ac:dyDescent="0.25">
      <c r="A659" s="71" t="e">
        <f>+#REF!</f>
        <v>#REF!</v>
      </c>
      <c r="B659" s="34" t="s">
        <v>257</v>
      </c>
      <c r="C659" s="39">
        <v>2.3E-2</v>
      </c>
      <c r="D659" s="39" t="s">
        <v>258</v>
      </c>
      <c r="E659" s="35" t="e">
        <f>IFERROR(VLOOKUP(A659,#REF!,3,FALSE),VLOOKUP(A659,#REF!,3))</f>
        <v>#REF!</v>
      </c>
      <c r="F659" s="35">
        <v>31.37</v>
      </c>
    </row>
    <row r="660" spans="1:6" outlineLevel="1" x14ac:dyDescent="0.25">
      <c r="A660" s="71" t="e">
        <f>+#REF!</f>
        <v>#REF!</v>
      </c>
      <c r="B660" s="34" t="s">
        <v>259</v>
      </c>
      <c r="C660" s="39">
        <v>12</v>
      </c>
      <c r="D660" s="39" t="s">
        <v>231</v>
      </c>
      <c r="E660" s="35" t="e">
        <f>IFERROR(VLOOKUP(A660,#REF!,3,FALSE),VLOOKUP(A660,#REF!,3))</f>
        <v>#REF!</v>
      </c>
      <c r="F660" s="35">
        <v>17.52</v>
      </c>
    </row>
    <row r="661" spans="1:6" outlineLevel="1" x14ac:dyDescent="0.25">
      <c r="A661" s="71" t="e">
        <f>+#REF!</f>
        <v>#REF!</v>
      </c>
      <c r="B661" s="34" t="s">
        <v>260</v>
      </c>
      <c r="C661" s="39">
        <v>12</v>
      </c>
      <c r="D661" s="39" t="s">
        <v>231</v>
      </c>
      <c r="E661" s="35" t="e">
        <f>IFERROR(VLOOKUP(A661,#REF!,3,FALSE),VLOOKUP(A661,#REF!,3))</f>
        <v>#REF!</v>
      </c>
      <c r="F661" s="35">
        <v>35.28</v>
      </c>
    </row>
    <row r="662" spans="1:6" outlineLevel="1" x14ac:dyDescent="0.25">
      <c r="A662" s="71" t="e">
        <f>+#REF!</f>
        <v>#REF!</v>
      </c>
      <c r="B662" s="34" t="s">
        <v>261</v>
      </c>
      <c r="C662" s="39">
        <v>12</v>
      </c>
      <c r="D662" s="39" t="s">
        <v>231</v>
      </c>
      <c r="E662" s="35" t="e">
        <f>IFERROR(VLOOKUP(A662,#REF!,3,FALSE),VLOOKUP(A662,#REF!,3))</f>
        <v>#REF!</v>
      </c>
      <c r="F662" s="35">
        <v>196.44</v>
      </c>
    </row>
    <row r="663" spans="1:6" outlineLevel="1" x14ac:dyDescent="0.25">
      <c r="B663" s="34"/>
      <c r="C663" s="39"/>
      <c r="D663" s="39"/>
      <c r="E663" s="35"/>
      <c r="F663" s="35"/>
    </row>
    <row r="664" spans="1:6" s="24" customFormat="1" outlineLevel="1" x14ac:dyDescent="0.25">
      <c r="A664" s="77"/>
      <c r="B664" s="33" t="s">
        <v>265</v>
      </c>
      <c r="C664" s="50"/>
      <c r="D664" s="50"/>
      <c r="E664" s="11" t="s">
        <v>13</v>
      </c>
      <c r="F664" s="11">
        <f>+SUM(F665:F673)</f>
        <v>1218.1599999999999</v>
      </c>
    </row>
    <row r="665" spans="1:6" outlineLevel="1" x14ac:dyDescent="0.25">
      <c r="A665" s="71" t="e">
        <f>+A654</f>
        <v>#REF!</v>
      </c>
      <c r="B665" s="34" t="s">
        <v>250</v>
      </c>
      <c r="C665" s="39">
        <v>12</v>
      </c>
      <c r="D665" s="39" t="s">
        <v>231</v>
      </c>
      <c r="E665" s="35" t="e">
        <f>IFERROR(VLOOKUP(A665,#REF!,3,FALSE),VLOOKUP(A665,#REF!,3))</f>
        <v>#REF!</v>
      </c>
      <c r="F665" s="35">
        <v>380.88</v>
      </c>
    </row>
    <row r="666" spans="1:6" outlineLevel="1" x14ac:dyDescent="0.25">
      <c r="A666" s="71" t="str">
        <f>+$A$4875</f>
        <v>M006</v>
      </c>
      <c r="B666" s="34" t="s">
        <v>251</v>
      </c>
      <c r="C666" s="39">
        <v>3.1199999999999999E-2</v>
      </c>
      <c r="D666" s="39" t="s">
        <v>252</v>
      </c>
      <c r="E666" s="35" t="e">
        <f>IFERROR(VLOOKUP(A666,#REF!,3,FALSE),VLOOKUP(A666,#REF!,3))</f>
        <v>#REF!</v>
      </c>
      <c r="F666" s="35">
        <v>135.44</v>
      </c>
    </row>
    <row r="667" spans="1:6" outlineLevel="1" x14ac:dyDescent="0.25">
      <c r="A667" s="71" t="str">
        <f>+$A$3776</f>
        <v>HS008</v>
      </c>
      <c r="B667" s="34" t="s">
        <v>253</v>
      </c>
      <c r="C667" s="39">
        <v>4.8000000000000001E-2</v>
      </c>
      <c r="D667" s="39" t="s">
        <v>252</v>
      </c>
      <c r="E667" s="35" t="e">
        <f>IFERROR(VLOOKUP(A667,#REF!,3,FALSE),VLOOKUP(A667,#REF!,3))</f>
        <v>#REF!</v>
      </c>
      <c r="F667" s="35">
        <v>206.32</v>
      </c>
    </row>
    <row r="668" spans="1:6" outlineLevel="1" x14ac:dyDescent="0.25">
      <c r="A668" s="71" t="e">
        <f>+#REF!</f>
        <v>#REF!</v>
      </c>
      <c r="B668" s="34" t="s">
        <v>254</v>
      </c>
      <c r="C668" s="39">
        <v>4.9299999999999997E-2</v>
      </c>
      <c r="D668" s="39" t="s">
        <v>201</v>
      </c>
      <c r="E668" s="35" t="e">
        <f>IFERROR(VLOOKUP(A668,#REF!,3,FALSE),VLOOKUP(A668,#REF!,3))</f>
        <v>#REF!</v>
      </c>
      <c r="F668" s="35">
        <v>113.76</v>
      </c>
    </row>
    <row r="669" spans="1:6" outlineLevel="1" x14ac:dyDescent="0.25">
      <c r="A669" s="71" t="e">
        <f>+#REF!</f>
        <v>#REF!</v>
      </c>
      <c r="B669" s="34" t="s">
        <v>255</v>
      </c>
      <c r="C669" s="39">
        <v>3.3332999999999999</v>
      </c>
      <c r="D669" s="39" t="s">
        <v>256</v>
      </c>
      <c r="E669" s="35" t="e">
        <f>IFERROR(VLOOKUP(A669,#REF!,3,FALSE),VLOOKUP(A669,#REF!,3))</f>
        <v>#REF!</v>
      </c>
      <c r="F669" s="35">
        <v>114.47</v>
      </c>
    </row>
    <row r="670" spans="1:6" outlineLevel="1" x14ac:dyDescent="0.25">
      <c r="A670" s="71" t="e">
        <f>+#REF!</f>
        <v>#REF!</v>
      </c>
      <c r="B670" s="34" t="s">
        <v>257</v>
      </c>
      <c r="C670" s="39">
        <v>2.3E-2</v>
      </c>
      <c r="D670" s="39" t="s">
        <v>258</v>
      </c>
      <c r="E670" s="35" t="e">
        <f>IFERROR(VLOOKUP(A670,#REF!,3,FALSE),VLOOKUP(A670,#REF!,3))</f>
        <v>#REF!</v>
      </c>
      <c r="F670" s="35">
        <v>31.37</v>
      </c>
    </row>
    <row r="671" spans="1:6" outlineLevel="1" x14ac:dyDescent="0.25">
      <c r="A671" s="71" t="e">
        <f>+#REF!</f>
        <v>#REF!</v>
      </c>
      <c r="B671" s="34" t="s">
        <v>259</v>
      </c>
      <c r="C671" s="39">
        <v>12</v>
      </c>
      <c r="D671" s="39" t="s">
        <v>231</v>
      </c>
      <c r="E671" s="35" t="e">
        <f>IFERROR(VLOOKUP(A671,#REF!,3,FALSE),VLOOKUP(A671,#REF!,3))</f>
        <v>#REF!</v>
      </c>
      <c r="F671" s="35">
        <v>13.2</v>
      </c>
    </row>
    <row r="672" spans="1:6" outlineLevel="1" x14ac:dyDescent="0.25">
      <c r="A672" s="71" t="e">
        <f>+#REF!</f>
        <v>#REF!</v>
      </c>
      <c r="B672" s="34" t="s">
        <v>260</v>
      </c>
      <c r="C672" s="39">
        <v>12</v>
      </c>
      <c r="D672" s="39" t="s">
        <v>231</v>
      </c>
      <c r="E672" s="35" t="e">
        <f>IFERROR(VLOOKUP(A672,#REF!,3,FALSE),VLOOKUP(A672,#REF!,3))</f>
        <v>#REF!</v>
      </c>
      <c r="F672" s="35">
        <v>26.28</v>
      </c>
    </row>
    <row r="673" spans="1:6" outlineLevel="1" x14ac:dyDescent="0.25">
      <c r="A673" s="71" t="e">
        <f>+#REF!</f>
        <v>#REF!</v>
      </c>
      <c r="B673" s="34" t="s">
        <v>261</v>
      </c>
      <c r="C673" s="39">
        <v>12</v>
      </c>
      <c r="D673" s="39" t="s">
        <v>231</v>
      </c>
      <c r="E673" s="35" t="e">
        <f>IFERROR(VLOOKUP(A673,#REF!,3,FALSE),VLOOKUP(A673,#REF!,3))</f>
        <v>#REF!</v>
      </c>
      <c r="F673" s="35">
        <v>196.44</v>
      </c>
    </row>
    <row r="674" spans="1:6" outlineLevel="1" x14ac:dyDescent="0.25">
      <c r="B674" s="34"/>
      <c r="C674" s="39"/>
      <c r="D674" s="39"/>
      <c r="E674" s="35"/>
      <c r="F674" s="35"/>
    </row>
    <row r="675" spans="1:6" s="24" customFormat="1" outlineLevel="1" x14ac:dyDescent="0.25">
      <c r="A675" s="77"/>
      <c r="B675" s="33" t="s">
        <v>266</v>
      </c>
      <c r="C675" s="50"/>
      <c r="D675" s="50"/>
      <c r="E675" s="11" t="s">
        <v>13</v>
      </c>
      <c r="F675" s="11">
        <f>+SUM(F676:F684)</f>
        <v>1045.04</v>
      </c>
    </row>
    <row r="676" spans="1:6" outlineLevel="1" x14ac:dyDescent="0.25">
      <c r="A676" s="71" t="e">
        <f>+A665</f>
        <v>#REF!</v>
      </c>
      <c r="B676" s="34" t="s">
        <v>250</v>
      </c>
      <c r="C676" s="39">
        <v>12</v>
      </c>
      <c r="D676" s="39" t="s">
        <v>231</v>
      </c>
      <c r="E676" s="35" t="e">
        <f>IFERROR(VLOOKUP(A676,#REF!,3,FALSE),VLOOKUP(A676,#REF!,3))</f>
        <v>#REF!</v>
      </c>
      <c r="F676" s="35">
        <v>380.88</v>
      </c>
    </row>
    <row r="677" spans="1:6" outlineLevel="1" x14ac:dyDescent="0.25">
      <c r="A677" s="71" t="str">
        <f>+$A$4875</f>
        <v>M006</v>
      </c>
      <c r="B677" s="34" t="s">
        <v>251</v>
      </c>
      <c r="C677" s="39">
        <v>3.1199999999999999E-2</v>
      </c>
      <c r="D677" s="39" t="s">
        <v>252</v>
      </c>
      <c r="E677" s="35" t="e">
        <f>IFERROR(VLOOKUP(A677,#REF!,3,FALSE),VLOOKUP(A677,#REF!,3))</f>
        <v>#REF!</v>
      </c>
      <c r="F677" s="35">
        <v>135.44</v>
      </c>
    </row>
    <row r="678" spans="1:6" outlineLevel="1" x14ac:dyDescent="0.25">
      <c r="A678" s="71" t="str">
        <f>+$A$3776</f>
        <v>HS008</v>
      </c>
      <c r="B678" s="34" t="s">
        <v>253</v>
      </c>
      <c r="C678" s="39">
        <v>2.4E-2</v>
      </c>
      <c r="D678" s="39" t="s">
        <v>252</v>
      </c>
      <c r="E678" s="35" t="e">
        <f>IFERROR(VLOOKUP(A678,#REF!,3,FALSE),VLOOKUP(A678,#REF!,3))</f>
        <v>#REF!</v>
      </c>
      <c r="F678" s="35">
        <v>103.16</v>
      </c>
    </row>
    <row r="679" spans="1:6" outlineLevel="1" x14ac:dyDescent="0.25">
      <c r="A679" s="71" t="e">
        <f>+#REF!</f>
        <v>#REF!</v>
      </c>
      <c r="B679" s="34" t="s">
        <v>254</v>
      </c>
      <c r="C679" s="39">
        <v>2.47E-2</v>
      </c>
      <c r="D679" s="39" t="s">
        <v>201</v>
      </c>
      <c r="E679" s="35" t="e">
        <f>IFERROR(VLOOKUP(A679,#REF!,3,FALSE),VLOOKUP(A679,#REF!,3))</f>
        <v>#REF!</v>
      </c>
      <c r="F679" s="35">
        <v>57</v>
      </c>
    </row>
    <row r="680" spans="1:6" outlineLevel="1" x14ac:dyDescent="0.25">
      <c r="A680" s="71" t="e">
        <f>+#REF!</f>
        <v>#REF!</v>
      </c>
      <c r="B680" s="34" t="s">
        <v>255</v>
      </c>
      <c r="C680" s="39">
        <v>3.3332999999999999</v>
      </c>
      <c r="D680" s="39" t="s">
        <v>256</v>
      </c>
      <c r="E680" s="35" t="e">
        <f>IFERROR(VLOOKUP(A680,#REF!,3,FALSE),VLOOKUP(A680,#REF!,3))</f>
        <v>#REF!</v>
      </c>
      <c r="F680" s="35">
        <v>114.47</v>
      </c>
    </row>
    <row r="681" spans="1:6" outlineLevel="1" x14ac:dyDescent="0.25">
      <c r="A681" s="71" t="e">
        <f>+#REF!</f>
        <v>#REF!</v>
      </c>
      <c r="B681" s="34" t="s">
        <v>257</v>
      </c>
      <c r="C681" s="39">
        <v>2.3E-2</v>
      </c>
      <c r="D681" s="39" t="s">
        <v>258</v>
      </c>
      <c r="E681" s="35" t="e">
        <f>IFERROR(VLOOKUP(A681,#REF!,3,FALSE),VLOOKUP(A681,#REF!,3))</f>
        <v>#REF!</v>
      </c>
      <c r="F681" s="35">
        <v>31.37</v>
      </c>
    </row>
    <row r="682" spans="1:6" outlineLevel="1" x14ac:dyDescent="0.25">
      <c r="A682" s="71" t="e">
        <f>+#REF!</f>
        <v>#REF!</v>
      </c>
      <c r="B682" s="34" t="s">
        <v>259</v>
      </c>
      <c r="C682" s="39">
        <v>12</v>
      </c>
      <c r="D682" s="39" t="s">
        <v>231</v>
      </c>
      <c r="E682" s="35" t="e">
        <f>IFERROR(VLOOKUP(A682,#REF!,3,FALSE),VLOOKUP(A682,#REF!,3))</f>
        <v>#REF!</v>
      </c>
      <c r="F682" s="35">
        <v>8.76</v>
      </c>
    </row>
    <row r="683" spans="1:6" outlineLevel="1" x14ac:dyDescent="0.25">
      <c r="A683" s="71" t="e">
        <f>+#REF!</f>
        <v>#REF!</v>
      </c>
      <c r="B683" s="34" t="s">
        <v>260</v>
      </c>
      <c r="C683" s="39">
        <v>12</v>
      </c>
      <c r="D683" s="39" t="s">
        <v>231</v>
      </c>
      <c r="E683" s="35" t="e">
        <f>IFERROR(VLOOKUP(A683,#REF!,3,FALSE),VLOOKUP(A683,#REF!,3))</f>
        <v>#REF!</v>
      </c>
      <c r="F683" s="35">
        <v>17.52</v>
      </c>
    </row>
    <row r="684" spans="1:6" outlineLevel="1" x14ac:dyDescent="0.25">
      <c r="A684" s="71" t="e">
        <f>+#REF!</f>
        <v>#REF!</v>
      </c>
      <c r="B684" s="34" t="s">
        <v>261</v>
      </c>
      <c r="C684" s="39">
        <v>12</v>
      </c>
      <c r="D684" s="39" t="s">
        <v>231</v>
      </c>
      <c r="E684" s="35" t="e">
        <f>IFERROR(VLOOKUP(A684,#REF!,3,FALSE),VLOOKUP(A684,#REF!,3))</f>
        <v>#REF!</v>
      </c>
      <c r="F684" s="35">
        <v>196.44</v>
      </c>
    </row>
    <row r="685" spans="1:6" outlineLevel="1" x14ac:dyDescent="0.25">
      <c r="B685" s="34"/>
      <c r="C685" s="39"/>
      <c r="D685" s="39"/>
      <c r="E685" s="35"/>
      <c r="F685" s="35"/>
    </row>
    <row r="686" spans="1:6" s="24" customFormat="1" outlineLevel="1" x14ac:dyDescent="0.25">
      <c r="A686" s="77"/>
      <c r="B686" s="33" t="s">
        <v>267</v>
      </c>
      <c r="C686" s="50">
        <v>1122.8900000000001</v>
      </c>
      <c r="D686" s="50"/>
      <c r="E686" s="11" t="s">
        <v>13</v>
      </c>
      <c r="F686" s="11">
        <f>+SUM(F687:F695)</f>
        <v>1097.5999999999999</v>
      </c>
    </row>
    <row r="687" spans="1:6" outlineLevel="1" x14ac:dyDescent="0.25">
      <c r="A687" s="71" t="e">
        <f>+A676</f>
        <v>#REF!</v>
      </c>
      <c r="B687" s="34" t="s">
        <v>250</v>
      </c>
      <c r="C687" s="39">
        <v>12</v>
      </c>
      <c r="D687" s="39" t="s">
        <v>231</v>
      </c>
      <c r="E687" s="35" t="e">
        <f>IFERROR(VLOOKUP(A687,#REF!,3,FALSE),VLOOKUP(A687,#REF!,3))</f>
        <v>#REF!</v>
      </c>
      <c r="F687" s="35">
        <v>380.88</v>
      </c>
    </row>
    <row r="688" spans="1:6" outlineLevel="1" x14ac:dyDescent="0.25">
      <c r="A688" s="71" t="str">
        <f>+$A$4875</f>
        <v>M006</v>
      </c>
      <c r="B688" s="34" t="s">
        <v>268</v>
      </c>
      <c r="C688" s="39">
        <v>3.1199999999999999E-2</v>
      </c>
      <c r="D688" s="39" t="s">
        <v>252</v>
      </c>
      <c r="E688" s="35" t="e">
        <f>IFERROR(VLOOKUP(A688,#REF!,3,FALSE),VLOOKUP(A688,#REF!,3))</f>
        <v>#REF!</v>
      </c>
      <c r="F688" s="35">
        <v>135.44</v>
      </c>
    </row>
    <row r="689" spans="1:6" outlineLevel="1" x14ac:dyDescent="0.25">
      <c r="A689" s="71" t="str">
        <f>+$A$3776</f>
        <v>HS008</v>
      </c>
      <c r="B689" s="34" t="s">
        <v>253</v>
      </c>
      <c r="C689" s="39">
        <v>2.4E-2</v>
      </c>
      <c r="D689" s="39" t="s">
        <v>252</v>
      </c>
      <c r="E689" s="35" t="e">
        <f>IFERROR(VLOOKUP(A689,#REF!,3,FALSE),VLOOKUP(A689,#REF!,3))</f>
        <v>#REF!</v>
      </c>
      <c r="F689" s="35">
        <v>103.16</v>
      </c>
    </row>
    <row r="690" spans="1:6" outlineLevel="1" x14ac:dyDescent="0.25">
      <c r="A690" s="71" t="e">
        <f>+#REF!</f>
        <v>#REF!</v>
      </c>
      <c r="B690" s="34" t="s">
        <v>254</v>
      </c>
      <c r="C690" s="39">
        <v>2.47E-2</v>
      </c>
      <c r="D690" s="39" t="s">
        <v>201</v>
      </c>
      <c r="E690" s="35" t="e">
        <f>IFERROR(VLOOKUP(A690,#REF!,3,FALSE),VLOOKUP(A690,#REF!,3))</f>
        <v>#REF!</v>
      </c>
      <c r="F690" s="35">
        <v>57</v>
      </c>
    </row>
    <row r="691" spans="1:6" outlineLevel="1" x14ac:dyDescent="0.25">
      <c r="A691" s="71" t="e">
        <f>+#REF!</f>
        <v>#REF!</v>
      </c>
      <c r="B691" s="34" t="s">
        <v>255</v>
      </c>
      <c r="C691" s="39">
        <v>3.3332999999999999</v>
      </c>
      <c r="D691" s="39" t="s">
        <v>256</v>
      </c>
      <c r="E691" s="35" t="e">
        <f>IFERROR(VLOOKUP(A691,#REF!,3,FALSE),VLOOKUP(A691,#REF!,3))</f>
        <v>#REF!</v>
      </c>
      <c r="F691" s="35">
        <v>114.47</v>
      </c>
    </row>
    <row r="692" spans="1:6" outlineLevel="1" x14ac:dyDescent="0.25">
      <c r="A692" s="71" t="e">
        <f>+#REF!</f>
        <v>#REF!</v>
      </c>
      <c r="B692" s="34" t="s">
        <v>257</v>
      </c>
      <c r="C692" s="39">
        <v>2.3E-2</v>
      </c>
      <c r="D692" s="39" t="s">
        <v>258</v>
      </c>
      <c r="E692" s="35" t="e">
        <f>IFERROR(VLOOKUP(A692,#REF!,3,FALSE),VLOOKUP(A692,#REF!,3))</f>
        <v>#REF!</v>
      </c>
      <c r="F692" s="35">
        <v>31.37</v>
      </c>
    </row>
    <row r="693" spans="1:6" outlineLevel="1" x14ac:dyDescent="0.25">
      <c r="A693" s="71" t="e">
        <f>+#REF!</f>
        <v>#REF!</v>
      </c>
      <c r="B693" s="34" t="s">
        <v>259</v>
      </c>
      <c r="C693" s="39">
        <v>12</v>
      </c>
      <c r="D693" s="39" t="s">
        <v>231</v>
      </c>
      <c r="E693" s="35" t="e">
        <f>IFERROR(VLOOKUP(A693,#REF!,3,FALSE),VLOOKUP(A693,#REF!,3))</f>
        <v>#REF!</v>
      </c>
      <c r="F693" s="35">
        <v>8.76</v>
      </c>
    </row>
    <row r="694" spans="1:6" outlineLevel="1" x14ac:dyDescent="0.25">
      <c r="A694" s="71" t="e">
        <f>+#REF!</f>
        <v>#REF!</v>
      </c>
      <c r="B694" s="34" t="s">
        <v>260</v>
      </c>
      <c r="C694" s="39">
        <v>12</v>
      </c>
      <c r="D694" s="39" t="s">
        <v>231</v>
      </c>
      <c r="E694" s="35" t="e">
        <f>IFERROR(VLOOKUP(A694,#REF!,3,FALSE),VLOOKUP(A694,#REF!,3))</f>
        <v>#REF!</v>
      </c>
      <c r="F694" s="35">
        <v>17.52</v>
      </c>
    </row>
    <row r="695" spans="1:6" outlineLevel="1" x14ac:dyDescent="0.25">
      <c r="A695" s="71" t="e">
        <f>+#REF!</f>
        <v>#REF!</v>
      </c>
      <c r="B695" s="34" t="s">
        <v>269</v>
      </c>
      <c r="C695" s="39">
        <v>12</v>
      </c>
      <c r="D695" s="39" t="s">
        <v>231</v>
      </c>
      <c r="E695" s="35" t="e">
        <f>IFERROR(VLOOKUP(A695,#REF!,3,FALSE),VLOOKUP(A695,#REF!,3))</f>
        <v>#REF!</v>
      </c>
      <c r="F695" s="35">
        <v>249</v>
      </c>
    </row>
    <row r="696" spans="1:6" outlineLevel="1" x14ac:dyDescent="0.25">
      <c r="B696" s="34"/>
      <c r="C696" s="39"/>
      <c r="D696" s="39"/>
      <c r="E696" s="35"/>
      <c r="F696" s="35"/>
    </row>
    <row r="697" spans="1:6" s="24" customFormat="1" outlineLevel="1" x14ac:dyDescent="0.25">
      <c r="A697" s="77"/>
      <c r="B697" s="33" t="s">
        <v>270</v>
      </c>
      <c r="C697" s="50"/>
      <c r="D697" s="50"/>
      <c r="E697" s="11" t="s">
        <v>13</v>
      </c>
      <c r="F697" s="11">
        <f>+SUM(F698:F708)</f>
        <v>1775.81</v>
      </c>
    </row>
    <row r="698" spans="1:6" outlineLevel="1" x14ac:dyDescent="0.25">
      <c r="A698" s="71" t="e">
        <f>+#REF!</f>
        <v>#REF!</v>
      </c>
      <c r="B698" s="34" t="s">
        <v>250</v>
      </c>
      <c r="C698" s="39">
        <v>12</v>
      </c>
      <c r="D698" s="39" t="s">
        <v>231</v>
      </c>
      <c r="E698" s="35" t="e">
        <f>IFERROR(VLOOKUP(A698,#REF!,3,FALSE),VLOOKUP(A698,#REF!,3))</f>
        <v>#REF!</v>
      </c>
      <c r="F698" s="35">
        <v>497.52</v>
      </c>
    </row>
    <row r="699" spans="1:6" outlineLevel="1" x14ac:dyDescent="0.25">
      <c r="A699" s="71" t="str">
        <f>+$A$4875</f>
        <v>M006</v>
      </c>
      <c r="B699" s="34" t="s">
        <v>251</v>
      </c>
      <c r="C699" s="39">
        <v>3.9E-2</v>
      </c>
      <c r="D699" s="39" t="s">
        <v>252</v>
      </c>
      <c r="E699" s="35" t="e">
        <f>IFERROR(VLOOKUP(A699,#REF!,3,FALSE),VLOOKUP(A699,#REF!,3))</f>
        <v>#REF!</v>
      </c>
      <c r="F699" s="35">
        <v>169.3</v>
      </c>
    </row>
    <row r="700" spans="1:6" outlineLevel="1" x14ac:dyDescent="0.25">
      <c r="A700" s="71" t="str">
        <f>+$A$3776</f>
        <v>HS008</v>
      </c>
      <c r="B700" s="34" t="s">
        <v>253</v>
      </c>
      <c r="C700" s="39">
        <v>9.1600000000000001E-2</v>
      </c>
      <c r="D700" s="39" t="s">
        <v>252</v>
      </c>
      <c r="E700" s="35" t="e">
        <f>IFERROR(VLOOKUP(A700,#REF!,3,FALSE),VLOOKUP(A700,#REF!,3))</f>
        <v>#REF!</v>
      </c>
      <c r="F700" s="35">
        <v>393.72</v>
      </c>
    </row>
    <row r="701" spans="1:6" outlineLevel="1" x14ac:dyDescent="0.25">
      <c r="A701" s="71" t="e">
        <f>+#REF!</f>
        <v>#REF!</v>
      </c>
      <c r="B701" s="34" t="s">
        <v>271</v>
      </c>
      <c r="C701" s="39">
        <v>8.1299999999999997E-2</v>
      </c>
      <c r="D701" s="39" t="s">
        <v>201</v>
      </c>
      <c r="E701" s="35" t="e">
        <f>IFERROR(VLOOKUP(A701,#REF!,3,FALSE),VLOOKUP(A701,#REF!,3))</f>
        <v>#REF!</v>
      </c>
      <c r="F701" s="35">
        <v>187.61</v>
      </c>
    </row>
    <row r="702" spans="1:6" outlineLevel="1" x14ac:dyDescent="0.25">
      <c r="A702" s="71" t="e">
        <f>+#REF!</f>
        <v>#REF!</v>
      </c>
      <c r="B702" s="34" t="s">
        <v>272</v>
      </c>
      <c r="C702" s="39">
        <v>4.07E-2</v>
      </c>
      <c r="D702" s="39" t="s">
        <v>201</v>
      </c>
      <c r="E702" s="35" t="e">
        <f>IFERROR(VLOOKUP(A702,#REF!,3,FALSE),VLOOKUP(A702,#REF!,3))</f>
        <v>#REF!</v>
      </c>
      <c r="F702" s="35">
        <v>93.92</v>
      </c>
    </row>
    <row r="703" spans="1:6" outlineLevel="1" x14ac:dyDescent="0.25">
      <c r="A703" s="71" t="e">
        <f>+#REF!</f>
        <v>#REF!</v>
      </c>
      <c r="B703" s="34" t="s">
        <v>255</v>
      </c>
      <c r="C703" s="39">
        <v>3.3332999999999999</v>
      </c>
      <c r="D703" s="39" t="s">
        <v>256</v>
      </c>
      <c r="E703" s="35" t="e">
        <f>IFERROR(VLOOKUP(A703,#REF!,3,FALSE),VLOOKUP(A703,#REF!,3))</f>
        <v>#REF!</v>
      </c>
      <c r="F703" s="35">
        <v>114.47</v>
      </c>
    </row>
    <row r="704" spans="1:6" outlineLevel="1" x14ac:dyDescent="0.25">
      <c r="A704" s="71" t="e">
        <f>+#REF!</f>
        <v>#REF!</v>
      </c>
      <c r="B704" s="34" t="s">
        <v>273</v>
      </c>
      <c r="C704" s="39">
        <v>0.18180000000000002</v>
      </c>
      <c r="D704" s="39" t="s">
        <v>256</v>
      </c>
      <c r="E704" s="35">
        <v>0</v>
      </c>
      <c r="F704" s="35">
        <v>8.0500000000000007</v>
      </c>
    </row>
    <row r="705" spans="1:6" outlineLevel="1" x14ac:dyDescent="0.25">
      <c r="A705" s="71" t="e">
        <f>+#REF!</f>
        <v>#REF!</v>
      </c>
      <c r="B705" s="34" t="s">
        <v>257</v>
      </c>
      <c r="C705" s="39">
        <v>2.3E-2</v>
      </c>
      <c r="D705" s="39" t="s">
        <v>258</v>
      </c>
      <c r="E705" s="35" t="e">
        <f>IFERROR(VLOOKUP(A705,#REF!,3,FALSE),VLOOKUP(A705,#REF!,3))</f>
        <v>#REF!</v>
      </c>
      <c r="F705" s="35">
        <v>31.37</v>
      </c>
    </row>
    <row r="706" spans="1:6" outlineLevel="1" x14ac:dyDescent="0.25">
      <c r="A706" s="71" t="e">
        <f>+#REF!</f>
        <v>#REF!</v>
      </c>
      <c r="B706" s="34" t="s">
        <v>274</v>
      </c>
      <c r="C706" s="39">
        <v>12</v>
      </c>
      <c r="D706" s="39" t="s">
        <v>231</v>
      </c>
      <c r="E706" s="35" t="e">
        <f>IFERROR(VLOOKUP(A706,#REF!,3,FALSE),VLOOKUP(A706,#REF!,3))</f>
        <v>#REF!</v>
      </c>
      <c r="F706" s="35">
        <v>26.29</v>
      </c>
    </row>
    <row r="707" spans="1:6" outlineLevel="1" x14ac:dyDescent="0.25">
      <c r="A707" s="71" t="e">
        <f>+#REF!</f>
        <v>#REF!</v>
      </c>
      <c r="B707" s="34" t="s">
        <v>275</v>
      </c>
      <c r="C707" s="39">
        <v>12</v>
      </c>
      <c r="D707" s="39" t="s">
        <v>231</v>
      </c>
      <c r="E707" s="35" t="e">
        <f>IFERROR(VLOOKUP(A707,#REF!,3,FALSE),VLOOKUP(A707,#REF!,3))</f>
        <v>#REF!</v>
      </c>
      <c r="F707" s="35">
        <v>35.28</v>
      </c>
    </row>
    <row r="708" spans="1:6" outlineLevel="1" x14ac:dyDescent="0.25">
      <c r="A708" s="71" t="e">
        <f>+#REF!</f>
        <v>#REF!</v>
      </c>
      <c r="B708" s="34" t="s">
        <v>276</v>
      </c>
      <c r="C708" s="39">
        <v>12</v>
      </c>
      <c r="D708" s="39" t="s">
        <v>231</v>
      </c>
      <c r="E708" s="35" t="e">
        <f>IFERROR(VLOOKUP(A708,#REF!,3,FALSE),VLOOKUP(A708,#REF!,3))</f>
        <v>#REF!</v>
      </c>
      <c r="F708" s="35">
        <v>218.28</v>
      </c>
    </row>
    <row r="709" spans="1:6" outlineLevel="1" x14ac:dyDescent="0.25">
      <c r="B709" s="34"/>
      <c r="C709" s="39"/>
      <c r="D709" s="39"/>
      <c r="E709" s="35"/>
      <c r="F709" s="35"/>
    </row>
    <row r="710" spans="1:6" s="24" customFormat="1" outlineLevel="1" x14ac:dyDescent="0.25">
      <c r="A710" s="77"/>
      <c r="B710" s="33" t="s">
        <v>277</v>
      </c>
      <c r="C710" s="50"/>
      <c r="D710" s="50"/>
      <c r="E710" s="11" t="s">
        <v>13</v>
      </c>
      <c r="F710" s="11">
        <f>+SUM(F711:F719)</f>
        <v>1687.2199999999998</v>
      </c>
    </row>
    <row r="711" spans="1:6" outlineLevel="1" x14ac:dyDescent="0.25">
      <c r="A711" s="71" t="e">
        <f>+A698</f>
        <v>#REF!</v>
      </c>
      <c r="B711" s="34" t="s">
        <v>250</v>
      </c>
      <c r="C711" s="39">
        <v>12</v>
      </c>
      <c r="D711" s="39" t="s">
        <v>231</v>
      </c>
      <c r="E711" s="35" t="e">
        <f>IFERROR(VLOOKUP(A711,#REF!,3,FALSE),VLOOKUP(A711,#REF!,3))</f>
        <v>#REF!</v>
      </c>
      <c r="F711" s="35">
        <v>497.52</v>
      </c>
    </row>
    <row r="712" spans="1:6" outlineLevel="1" x14ac:dyDescent="0.25">
      <c r="A712" s="71" t="str">
        <f>+$A$4875</f>
        <v>M006</v>
      </c>
      <c r="B712" s="34" t="s">
        <v>251</v>
      </c>
      <c r="C712" s="39">
        <v>3.9E-2</v>
      </c>
      <c r="D712" s="39" t="s">
        <v>252</v>
      </c>
      <c r="E712" s="35" t="e">
        <f>IFERROR(VLOOKUP(A712,#REF!,3,FALSE),VLOOKUP(A712,#REF!,3))</f>
        <v>#REF!</v>
      </c>
      <c r="F712" s="35">
        <v>169.3</v>
      </c>
    </row>
    <row r="713" spans="1:6" outlineLevel="1" x14ac:dyDescent="0.25">
      <c r="A713" s="71" t="str">
        <f>+$A$3776</f>
        <v>HS008</v>
      </c>
      <c r="B713" s="34" t="s">
        <v>253</v>
      </c>
      <c r="C713" s="39">
        <v>9.1600000000000001E-2</v>
      </c>
      <c r="D713" s="39" t="s">
        <v>252</v>
      </c>
      <c r="E713" s="35" t="e">
        <f>IFERROR(VLOOKUP(A713,#REF!,3,FALSE),VLOOKUP(A713,#REF!,3))</f>
        <v>#REF!</v>
      </c>
      <c r="F713" s="35">
        <v>393.72</v>
      </c>
    </row>
    <row r="714" spans="1:6" outlineLevel="1" x14ac:dyDescent="0.25">
      <c r="A714" s="71" t="e">
        <f>+#REF!</f>
        <v>#REF!</v>
      </c>
      <c r="B714" s="34" t="s">
        <v>254</v>
      </c>
      <c r="C714" s="39">
        <v>7.3999999999999996E-2</v>
      </c>
      <c r="D714" s="39" t="s">
        <v>201</v>
      </c>
      <c r="E714" s="35" t="e">
        <f>IFERROR(VLOOKUP(A714,#REF!,3,FALSE),VLOOKUP(A714,#REF!,3))</f>
        <v>#REF!</v>
      </c>
      <c r="F714" s="35">
        <v>170.76</v>
      </c>
    </row>
    <row r="715" spans="1:6" outlineLevel="1" x14ac:dyDescent="0.25">
      <c r="A715" s="71" t="e">
        <f>+#REF!</f>
        <v>#REF!</v>
      </c>
      <c r="B715" s="34" t="s">
        <v>255</v>
      </c>
      <c r="C715" s="39">
        <v>3.3332999999999999</v>
      </c>
      <c r="D715" s="39" t="s">
        <v>256</v>
      </c>
      <c r="E715" s="35" t="e">
        <f>IFERROR(VLOOKUP(A715,#REF!,3,FALSE),VLOOKUP(A715,#REF!,3))</f>
        <v>#REF!</v>
      </c>
      <c r="F715" s="35">
        <v>114.47</v>
      </c>
    </row>
    <row r="716" spans="1:6" outlineLevel="1" x14ac:dyDescent="0.25">
      <c r="A716" s="71" t="e">
        <f>+#REF!</f>
        <v>#REF!</v>
      </c>
      <c r="B716" s="34" t="s">
        <v>257</v>
      </c>
      <c r="C716" s="39">
        <v>2.3E-2</v>
      </c>
      <c r="D716" s="39" t="s">
        <v>258</v>
      </c>
      <c r="E716" s="35" t="e">
        <f>IFERROR(VLOOKUP(A716,#REF!,3,FALSE),VLOOKUP(A716,#REF!,3))</f>
        <v>#REF!</v>
      </c>
      <c r="F716" s="35">
        <v>31.37</v>
      </c>
    </row>
    <row r="717" spans="1:6" outlineLevel="1" x14ac:dyDescent="0.25">
      <c r="A717" s="71" t="e">
        <f>+#REF!</f>
        <v>#REF!</v>
      </c>
      <c r="B717" s="34" t="s">
        <v>259</v>
      </c>
      <c r="C717" s="39">
        <v>12</v>
      </c>
      <c r="D717" s="39" t="s">
        <v>231</v>
      </c>
      <c r="E717" s="35" t="e">
        <f>IFERROR(VLOOKUP(A717,#REF!,3,FALSE),VLOOKUP(A717,#REF!,3))</f>
        <v>#REF!</v>
      </c>
      <c r="F717" s="35">
        <v>26.28</v>
      </c>
    </row>
    <row r="718" spans="1:6" outlineLevel="1" x14ac:dyDescent="0.25">
      <c r="A718" s="71" t="e">
        <f>+#REF!</f>
        <v>#REF!</v>
      </c>
      <c r="B718" s="34" t="s">
        <v>260</v>
      </c>
      <c r="C718" s="39">
        <v>12</v>
      </c>
      <c r="D718" s="39" t="s">
        <v>231</v>
      </c>
      <c r="E718" s="35" t="e">
        <f>IFERROR(VLOOKUP(A718,#REF!,3,FALSE),VLOOKUP(A718,#REF!,3))</f>
        <v>#REF!</v>
      </c>
      <c r="F718" s="35">
        <v>65.52</v>
      </c>
    </row>
    <row r="719" spans="1:6" outlineLevel="1" x14ac:dyDescent="0.25">
      <c r="A719" s="71" t="e">
        <f>+#REF!</f>
        <v>#REF!</v>
      </c>
      <c r="B719" s="34" t="s">
        <v>261</v>
      </c>
      <c r="C719" s="39">
        <v>12</v>
      </c>
      <c r="D719" s="39" t="s">
        <v>231</v>
      </c>
      <c r="E719" s="35" t="e">
        <f>IFERROR(VLOOKUP(A719,#REF!,3,FALSE),VLOOKUP(A719,#REF!,3))</f>
        <v>#REF!</v>
      </c>
      <c r="F719" s="35">
        <v>218.28</v>
      </c>
    </row>
    <row r="720" spans="1:6" outlineLevel="1" x14ac:dyDescent="0.25">
      <c r="B720" s="34"/>
      <c r="C720" s="39"/>
      <c r="D720" s="39"/>
      <c r="E720" s="35"/>
      <c r="F720" s="35"/>
    </row>
    <row r="721" spans="1:6" s="24" customFormat="1" outlineLevel="1" x14ac:dyDescent="0.25">
      <c r="A721" s="77"/>
      <c r="B721" s="33" t="s">
        <v>278</v>
      </c>
      <c r="C721" s="50"/>
      <c r="D721" s="50"/>
      <c r="E721" s="11" t="s">
        <v>13</v>
      </c>
      <c r="F721" s="11">
        <f>+SUM(F722:F730)</f>
        <v>1460.5499999999997</v>
      </c>
    </row>
    <row r="722" spans="1:6" outlineLevel="1" x14ac:dyDescent="0.25">
      <c r="A722" s="71" t="e">
        <f>+A711</f>
        <v>#REF!</v>
      </c>
      <c r="B722" s="34" t="s">
        <v>250</v>
      </c>
      <c r="C722" s="39">
        <v>12</v>
      </c>
      <c r="D722" s="39" t="s">
        <v>231</v>
      </c>
      <c r="E722" s="35" t="e">
        <f>IFERROR(VLOOKUP(A722,#REF!,3,FALSE),VLOOKUP(A722,#REF!,3))</f>
        <v>#REF!</v>
      </c>
      <c r="F722" s="35">
        <v>497.52</v>
      </c>
    </row>
    <row r="723" spans="1:6" outlineLevel="1" x14ac:dyDescent="0.25">
      <c r="A723" s="71" t="str">
        <f>+$A$4875</f>
        <v>M006</v>
      </c>
      <c r="B723" s="34" t="s">
        <v>251</v>
      </c>
      <c r="C723" s="39">
        <v>3.9E-2</v>
      </c>
      <c r="D723" s="39" t="s">
        <v>252</v>
      </c>
      <c r="E723" s="35" t="e">
        <f>IFERROR(VLOOKUP(A723,#REF!,3,FALSE),VLOOKUP(A723,#REF!,3))</f>
        <v>#REF!</v>
      </c>
      <c r="F723" s="35">
        <v>169.3</v>
      </c>
    </row>
    <row r="724" spans="1:6" outlineLevel="1" x14ac:dyDescent="0.25">
      <c r="A724" s="71" t="str">
        <f>+$A$3776</f>
        <v>HS008</v>
      </c>
      <c r="B724" s="34" t="s">
        <v>253</v>
      </c>
      <c r="C724" s="39">
        <v>6.1199999999999997E-2</v>
      </c>
      <c r="D724" s="39" t="s">
        <v>252</v>
      </c>
      <c r="E724" s="35" t="e">
        <f>IFERROR(VLOOKUP(A724,#REF!,3,FALSE),VLOOKUP(A724,#REF!,3))</f>
        <v>#REF!</v>
      </c>
      <c r="F724" s="35">
        <v>263.05</v>
      </c>
    </row>
    <row r="725" spans="1:6" outlineLevel="1" x14ac:dyDescent="0.25">
      <c r="A725" s="71" t="e">
        <f>+#REF!</f>
        <v>#REF!</v>
      </c>
      <c r="B725" s="34" t="s">
        <v>254</v>
      </c>
      <c r="C725" s="39">
        <v>4.9299999999999997E-2</v>
      </c>
      <c r="D725" s="39" t="s">
        <v>201</v>
      </c>
      <c r="E725" s="35" t="e">
        <f>IFERROR(VLOOKUP(A725,#REF!,3,FALSE),VLOOKUP(A725,#REF!,3))</f>
        <v>#REF!</v>
      </c>
      <c r="F725" s="35">
        <v>113.76</v>
      </c>
    </row>
    <row r="726" spans="1:6" outlineLevel="1" x14ac:dyDescent="0.25">
      <c r="A726" s="71" t="e">
        <f>+#REF!</f>
        <v>#REF!</v>
      </c>
      <c r="B726" s="34" t="s">
        <v>255</v>
      </c>
      <c r="C726" s="39">
        <v>3.3332999999999999</v>
      </c>
      <c r="D726" s="39" t="s">
        <v>256</v>
      </c>
      <c r="E726" s="35" t="e">
        <f>IFERROR(VLOOKUP(A726,#REF!,3,FALSE),VLOOKUP(A726,#REF!,3))</f>
        <v>#REF!</v>
      </c>
      <c r="F726" s="35">
        <v>114.47</v>
      </c>
    </row>
    <row r="727" spans="1:6" outlineLevel="1" x14ac:dyDescent="0.25">
      <c r="A727" s="71" t="e">
        <f>+#REF!</f>
        <v>#REF!</v>
      </c>
      <c r="B727" s="34" t="s">
        <v>257</v>
      </c>
      <c r="C727" s="39">
        <v>2.3E-2</v>
      </c>
      <c r="D727" s="39" t="s">
        <v>258</v>
      </c>
      <c r="E727" s="35" t="e">
        <f>IFERROR(VLOOKUP(A727,#REF!,3,FALSE),VLOOKUP(A727,#REF!,3))</f>
        <v>#REF!</v>
      </c>
      <c r="F727" s="35">
        <v>31.37</v>
      </c>
    </row>
    <row r="728" spans="1:6" outlineLevel="1" x14ac:dyDescent="0.25">
      <c r="A728" s="71" t="e">
        <f>+#REF!</f>
        <v>#REF!</v>
      </c>
      <c r="B728" s="34" t="s">
        <v>259</v>
      </c>
      <c r="C728" s="39">
        <v>12</v>
      </c>
      <c r="D728" s="39" t="s">
        <v>231</v>
      </c>
      <c r="E728" s="35" t="e">
        <f>IFERROR(VLOOKUP(A728,#REF!,3,FALSE),VLOOKUP(A728,#REF!,3))</f>
        <v>#REF!</v>
      </c>
      <c r="F728" s="35">
        <v>17.52</v>
      </c>
    </row>
    <row r="729" spans="1:6" outlineLevel="1" x14ac:dyDescent="0.25">
      <c r="A729" s="71" t="e">
        <f>+#REF!</f>
        <v>#REF!</v>
      </c>
      <c r="B729" s="34" t="s">
        <v>260</v>
      </c>
      <c r="C729" s="39">
        <v>12</v>
      </c>
      <c r="D729" s="39" t="s">
        <v>231</v>
      </c>
      <c r="E729" s="35" t="e">
        <f>IFERROR(VLOOKUP(A729,#REF!,3,FALSE),VLOOKUP(A729,#REF!,3))</f>
        <v>#REF!</v>
      </c>
      <c r="F729" s="35">
        <v>35.28</v>
      </c>
    </row>
    <row r="730" spans="1:6" outlineLevel="1" x14ac:dyDescent="0.25">
      <c r="A730" s="71" t="e">
        <f>+#REF!</f>
        <v>#REF!</v>
      </c>
      <c r="B730" s="34" t="s">
        <v>261</v>
      </c>
      <c r="C730" s="39">
        <v>12</v>
      </c>
      <c r="D730" s="39" t="s">
        <v>231</v>
      </c>
      <c r="E730" s="35" t="e">
        <f>IFERROR(VLOOKUP(A730,#REF!,3,FALSE),VLOOKUP(A730,#REF!,3))</f>
        <v>#REF!</v>
      </c>
      <c r="F730" s="35">
        <v>218.28</v>
      </c>
    </row>
    <row r="731" spans="1:6" outlineLevel="1" x14ac:dyDescent="0.25">
      <c r="B731" s="34"/>
      <c r="C731" s="39"/>
      <c r="D731" s="39"/>
      <c r="E731" s="35"/>
      <c r="F731" s="35"/>
    </row>
    <row r="732" spans="1:6" s="24" customFormat="1" outlineLevel="1" x14ac:dyDescent="0.25">
      <c r="A732" s="77"/>
      <c r="B732" s="33" t="s">
        <v>279</v>
      </c>
      <c r="C732" s="50"/>
      <c r="D732" s="50"/>
      <c r="E732" s="11" t="s">
        <v>13</v>
      </c>
      <c r="F732" s="11" t="e">
        <f>+SUM(F733:F741)</f>
        <v>#REF!</v>
      </c>
    </row>
    <row r="733" spans="1:6" outlineLevel="1" x14ac:dyDescent="0.25">
      <c r="A733" s="71" t="e">
        <f>+A722</f>
        <v>#REF!</v>
      </c>
      <c r="B733" s="34" t="s">
        <v>250</v>
      </c>
      <c r="C733" s="39">
        <v>12</v>
      </c>
      <c r="D733" s="39" t="s">
        <v>231</v>
      </c>
      <c r="E733" s="35" t="e">
        <f>IFERROR(VLOOKUP(A733,#REF!,3,FALSE),VLOOKUP(A733,#REF!,3))</f>
        <v>#REF!</v>
      </c>
      <c r="F733" s="35" t="e">
        <f t="shared" ref="F733:F741" si="8">+C733*E733</f>
        <v>#REF!</v>
      </c>
    </row>
    <row r="734" spans="1:6" outlineLevel="1" x14ac:dyDescent="0.25">
      <c r="A734" s="71" t="str">
        <f>+$A$4875</f>
        <v>M006</v>
      </c>
      <c r="B734" s="34" t="s">
        <v>251</v>
      </c>
      <c r="C734" s="39">
        <v>3.9E-2</v>
      </c>
      <c r="D734" s="39" t="s">
        <v>252</v>
      </c>
      <c r="E734" s="35" t="e">
        <f>IFERROR(VLOOKUP(A734,#REF!,3,FALSE),VLOOKUP(A734,#REF!,3))</f>
        <v>#REF!</v>
      </c>
      <c r="F734" s="35" t="e">
        <f t="shared" si="8"/>
        <v>#REF!</v>
      </c>
    </row>
    <row r="735" spans="1:6" outlineLevel="1" x14ac:dyDescent="0.25">
      <c r="A735" s="71" t="str">
        <f>+$A$3776</f>
        <v>HS008</v>
      </c>
      <c r="B735" s="34" t="s">
        <v>253</v>
      </c>
      <c r="C735" s="39">
        <v>3.0599999999999999E-2</v>
      </c>
      <c r="D735" s="39" t="s">
        <v>252</v>
      </c>
      <c r="E735" s="35" t="e">
        <f>IFERROR(VLOOKUP(A735,#REF!,3,FALSE),VLOOKUP(A735,#REF!,3))</f>
        <v>#REF!</v>
      </c>
      <c r="F735" s="35" t="e">
        <f t="shared" si="8"/>
        <v>#REF!</v>
      </c>
    </row>
    <row r="736" spans="1:6" outlineLevel="1" x14ac:dyDescent="0.25">
      <c r="A736" s="71" t="e">
        <f>+#REF!</f>
        <v>#REF!</v>
      </c>
      <c r="B736" s="34" t="s">
        <v>254</v>
      </c>
      <c r="C736" s="39">
        <v>2.47E-2</v>
      </c>
      <c r="D736" s="39" t="s">
        <v>201</v>
      </c>
      <c r="E736" s="35" t="e">
        <f>IFERROR(VLOOKUP(A736,#REF!,3,FALSE),VLOOKUP(A736,#REF!,3))</f>
        <v>#REF!</v>
      </c>
      <c r="F736" s="35" t="e">
        <f t="shared" si="8"/>
        <v>#REF!</v>
      </c>
    </row>
    <row r="737" spans="1:6" outlineLevel="1" x14ac:dyDescent="0.25">
      <c r="A737" s="71" t="e">
        <f>+#REF!</f>
        <v>#REF!</v>
      </c>
      <c r="B737" s="34" t="s">
        <v>255</v>
      </c>
      <c r="C737" s="39">
        <v>3.3332999999999999</v>
      </c>
      <c r="D737" s="39" t="s">
        <v>256</v>
      </c>
      <c r="E737" s="35" t="e">
        <f>IFERROR(VLOOKUP(A737,#REF!,3,FALSE),VLOOKUP(A737,#REF!,3))</f>
        <v>#REF!</v>
      </c>
      <c r="F737" s="35" t="e">
        <f t="shared" si="8"/>
        <v>#REF!</v>
      </c>
    </row>
    <row r="738" spans="1:6" outlineLevel="1" x14ac:dyDescent="0.25">
      <c r="A738" s="71" t="e">
        <f>+#REF!</f>
        <v>#REF!</v>
      </c>
      <c r="B738" s="34" t="s">
        <v>257</v>
      </c>
      <c r="C738" s="39">
        <v>2.3E-2</v>
      </c>
      <c r="D738" s="39" t="s">
        <v>258</v>
      </c>
      <c r="E738" s="35" t="e">
        <f>IFERROR(VLOOKUP(A738,#REF!,3,FALSE),VLOOKUP(A738,#REF!,3))</f>
        <v>#REF!</v>
      </c>
      <c r="F738" s="35" t="e">
        <f t="shared" si="8"/>
        <v>#REF!</v>
      </c>
    </row>
    <row r="739" spans="1:6" outlineLevel="1" x14ac:dyDescent="0.25">
      <c r="A739" s="71" t="e">
        <f>+#REF!</f>
        <v>#REF!</v>
      </c>
      <c r="B739" s="34" t="s">
        <v>259</v>
      </c>
      <c r="C739" s="39">
        <v>12</v>
      </c>
      <c r="D739" s="39" t="s">
        <v>231</v>
      </c>
      <c r="E739" s="35" t="e">
        <f>IFERROR(VLOOKUP(A739,#REF!,3,FALSE),VLOOKUP(A739,#REF!,3))</f>
        <v>#REF!</v>
      </c>
      <c r="F739" s="35" t="e">
        <f t="shared" si="8"/>
        <v>#REF!</v>
      </c>
    </row>
    <row r="740" spans="1:6" outlineLevel="1" x14ac:dyDescent="0.25">
      <c r="A740" s="71" t="e">
        <f>+#REF!</f>
        <v>#REF!</v>
      </c>
      <c r="B740" s="34" t="s">
        <v>260</v>
      </c>
      <c r="C740" s="39">
        <v>12</v>
      </c>
      <c r="D740" s="39" t="s">
        <v>231</v>
      </c>
      <c r="E740" s="35" t="e">
        <f>IFERROR(VLOOKUP(A740,#REF!,3,FALSE),VLOOKUP(A740,#REF!,3))</f>
        <v>#REF!</v>
      </c>
      <c r="F740" s="35" t="e">
        <f t="shared" si="8"/>
        <v>#REF!</v>
      </c>
    </row>
    <row r="741" spans="1:6" outlineLevel="1" x14ac:dyDescent="0.25">
      <c r="A741" s="71" t="e">
        <f>+#REF!</f>
        <v>#REF!</v>
      </c>
      <c r="B741" s="34" t="s">
        <v>261</v>
      </c>
      <c r="C741" s="39">
        <v>12</v>
      </c>
      <c r="D741" s="39" t="s">
        <v>231</v>
      </c>
      <c r="E741" s="35" t="e">
        <f>IFERROR(VLOOKUP(A741,#REF!,3,FALSE),VLOOKUP(A741,#REF!,3))</f>
        <v>#REF!</v>
      </c>
      <c r="F741" s="35" t="e">
        <f t="shared" si="8"/>
        <v>#REF!</v>
      </c>
    </row>
    <row r="742" spans="1:6" outlineLevel="1" x14ac:dyDescent="0.25">
      <c r="B742" s="34"/>
      <c r="C742" s="39"/>
      <c r="D742" s="39"/>
      <c r="E742" s="35"/>
      <c r="F742" s="35"/>
    </row>
    <row r="743" spans="1:6" s="24" customFormat="1" outlineLevel="1" x14ac:dyDescent="0.25">
      <c r="A743" s="77"/>
      <c r="B743" s="33" t="s">
        <v>280</v>
      </c>
      <c r="C743" s="50"/>
      <c r="D743" s="50"/>
      <c r="E743" s="11" t="s">
        <v>13</v>
      </c>
      <c r="F743" s="11" t="e">
        <f>+SUM(F744:F752)</f>
        <v>#REF!</v>
      </c>
    </row>
    <row r="744" spans="1:6" outlineLevel="1" x14ac:dyDescent="0.25">
      <c r="A744" s="71" t="e">
        <f>+A733</f>
        <v>#REF!</v>
      </c>
      <c r="B744" s="34" t="s">
        <v>250</v>
      </c>
      <c r="C744" s="39">
        <v>12</v>
      </c>
      <c r="D744" s="39" t="s">
        <v>231</v>
      </c>
      <c r="E744" s="35" t="e">
        <f>IFERROR(VLOOKUP(A744,#REF!,3,FALSE),VLOOKUP(A744,#REF!,3))</f>
        <v>#REF!</v>
      </c>
      <c r="F744" s="35" t="e">
        <f t="shared" ref="F744:F752" si="9">+C744*E744</f>
        <v>#REF!</v>
      </c>
    </row>
    <row r="745" spans="1:6" outlineLevel="1" x14ac:dyDescent="0.25">
      <c r="A745" s="71" t="str">
        <f>+$A$4875</f>
        <v>M006</v>
      </c>
      <c r="B745" s="34" t="s">
        <v>251</v>
      </c>
      <c r="C745" s="39">
        <v>3.9E-2</v>
      </c>
      <c r="D745" s="39" t="s">
        <v>252</v>
      </c>
      <c r="E745" s="35" t="e">
        <f>IFERROR(VLOOKUP(A745,#REF!,3,FALSE),VLOOKUP(A745,#REF!,3))</f>
        <v>#REF!</v>
      </c>
      <c r="F745" s="35" t="e">
        <f t="shared" si="9"/>
        <v>#REF!</v>
      </c>
    </row>
    <row r="746" spans="1:6" outlineLevel="1" x14ac:dyDescent="0.25">
      <c r="A746" s="71" t="str">
        <f>+$A$3776</f>
        <v>HS008</v>
      </c>
      <c r="B746" s="34" t="s">
        <v>253</v>
      </c>
      <c r="C746" s="39">
        <v>9.1600000000000001E-2</v>
      </c>
      <c r="D746" s="39" t="s">
        <v>252</v>
      </c>
      <c r="E746" s="35" t="e">
        <f>IFERROR(VLOOKUP(A746,#REF!,3,FALSE),VLOOKUP(A746,#REF!,3))</f>
        <v>#REF!</v>
      </c>
      <c r="F746" s="35" t="e">
        <f t="shared" si="9"/>
        <v>#REF!</v>
      </c>
    </row>
    <row r="747" spans="1:6" outlineLevel="1" x14ac:dyDescent="0.25">
      <c r="A747" s="71" t="e">
        <f>+#REF!</f>
        <v>#REF!</v>
      </c>
      <c r="B747" s="34" t="s">
        <v>254</v>
      </c>
      <c r="C747" s="39">
        <v>4.9299999999999997E-2</v>
      </c>
      <c r="D747" s="39" t="s">
        <v>201</v>
      </c>
      <c r="E747" s="35" t="e">
        <f>IFERROR(VLOOKUP(A747,#REF!,3,FALSE),VLOOKUP(A747,#REF!,3))</f>
        <v>#REF!</v>
      </c>
      <c r="F747" s="35" t="e">
        <f t="shared" si="9"/>
        <v>#REF!</v>
      </c>
    </row>
    <row r="748" spans="1:6" outlineLevel="1" x14ac:dyDescent="0.25">
      <c r="A748" s="71" t="e">
        <f>+#REF!</f>
        <v>#REF!</v>
      </c>
      <c r="B748" s="34" t="s">
        <v>255</v>
      </c>
      <c r="C748" s="39">
        <v>3.3332999999999999</v>
      </c>
      <c r="D748" s="39" t="s">
        <v>256</v>
      </c>
      <c r="E748" s="35" t="e">
        <f>IFERROR(VLOOKUP(A748,#REF!,3,FALSE),VLOOKUP(A748,#REF!,3))</f>
        <v>#REF!</v>
      </c>
      <c r="F748" s="35" t="e">
        <f t="shared" si="9"/>
        <v>#REF!</v>
      </c>
    </row>
    <row r="749" spans="1:6" outlineLevel="1" x14ac:dyDescent="0.25">
      <c r="A749" s="71" t="e">
        <f>+#REF!</f>
        <v>#REF!</v>
      </c>
      <c r="B749" s="34" t="s">
        <v>257</v>
      </c>
      <c r="C749" s="39">
        <v>2.3E-2</v>
      </c>
      <c r="D749" s="39" t="s">
        <v>258</v>
      </c>
      <c r="E749" s="35" t="e">
        <f>IFERROR(VLOOKUP(A749,#REF!,3,FALSE),VLOOKUP(A749,#REF!,3))</f>
        <v>#REF!</v>
      </c>
      <c r="F749" s="35" t="e">
        <f t="shared" si="9"/>
        <v>#REF!</v>
      </c>
    </row>
    <row r="750" spans="1:6" outlineLevel="1" x14ac:dyDescent="0.25">
      <c r="A750" s="71" t="e">
        <f>+#REF!</f>
        <v>#REF!</v>
      </c>
      <c r="B750" s="34" t="s">
        <v>259</v>
      </c>
      <c r="C750" s="39">
        <v>12</v>
      </c>
      <c r="D750" s="39" t="s">
        <v>231</v>
      </c>
      <c r="E750" s="35" t="e">
        <f>IFERROR(VLOOKUP(A750,#REF!,3,FALSE),VLOOKUP(A750,#REF!,3))</f>
        <v>#REF!</v>
      </c>
      <c r="F750" s="35" t="e">
        <f t="shared" si="9"/>
        <v>#REF!</v>
      </c>
    </row>
    <row r="751" spans="1:6" outlineLevel="1" x14ac:dyDescent="0.25">
      <c r="A751" s="71" t="e">
        <f>+#REF!</f>
        <v>#REF!</v>
      </c>
      <c r="B751" s="34" t="s">
        <v>260</v>
      </c>
      <c r="C751" s="39">
        <v>12</v>
      </c>
      <c r="D751" s="39" t="s">
        <v>231</v>
      </c>
      <c r="E751" s="35" t="e">
        <f>IFERROR(VLOOKUP(A751,#REF!,3,FALSE),VLOOKUP(A751,#REF!,3))</f>
        <v>#REF!</v>
      </c>
      <c r="F751" s="35" t="e">
        <f t="shared" si="9"/>
        <v>#REF!</v>
      </c>
    </row>
    <row r="752" spans="1:6" outlineLevel="1" x14ac:dyDescent="0.25">
      <c r="A752" s="71" t="e">
        <f>+#REF!</f>
        <v>#REF!</v>
      </c>
      <c r="B752" s="34" t="s">
        <v>261</v>
      </c>
      <c r="C752" s="39">
        <v>12</v>
      </c>
      <c r="D752" s="39" t="s">
        <v>231</v>
      </c>
      <c r="E752" s="35" t="e">
        <f>IFERROR(VLOOKUP(A752,#REF!,3,FALSE),VLOOKUP(A752,#REF!,3))</f>
        <v>#REF!</v>
      </c>
      <c r="F752" s="35" t="e">
        <f t="shared" si="9"/>
        <v>#REF!</v>
      </c>
    </row>
    <row r="753" spans="1:6" outlineLevel="1" x14ac:dyDescent="0.25">
      <c r="B753" s="34"/>
      <c r="C753" s="39"/>
      <c r="D753" s="39"/>
      <c r="E753" s="35"/>
      <c r="F753" s="35"/>
    </row>
    <row r="754" spans="1:6" s="24" customFormat="1" outlineLevel="1" x14ac:dyDescent="0.25">
      <c r="A754" s="77"/>
      <c r="B754" s="33" t="s">
        <v>281</v>
      </c>
      <c r="C754" s="50"/>
      <c r="D754" s="50"/>
      <c r="E754" s="11" t="s">
        <v>13</v>
      </c>
      <c r="F754" s="11" t="e">
        <f>+SUM(F755:F763)</f>
        <v>#REF!</v>
      </c>
    </row>
    <row r="755" spans="1:6" outlineLevel="1" x14ac:dyDescent="0.25">
      <c r="A755" s="71" t="e">
        <f>+#REF!</f>
        <v>#REF!</v>
      </c>
      <c r="B755" s="34" t="s">
        <v>250</v>
      </c>
      <c r="C755" s="39">
        <v>12</v>
      </c>
      <c r="D755" s="39" t="s">
        <v>231</v>
      </c>
      <c r="E755" s="35" t="e">
        <f>IFERROR(VLOOKUP(A755,#REF!,3,FALSE),VLOOKUP(A755,#REF!,3))</f>
        <v>#REF!</v>
      </c>
      <c r="F755" s="35" t="e">
        <f t="shared" ref="F755:F763" si="10">+C755*E755</f>
        <v>#REF!</v>
      </c>
    </row>
    <row r="756" spans="1:6" outlineLevel="1" x14ac:dyDescent="0.25">
      <c r="A756" s="71" t="str">
        <f>+$A$4875</f>
        <v>M006</v>
      </c>
      <c r="B756" s="34" t="s">
        <v>251</v>
      </c>
      <c r="C756" s="39">
        <v>5.9299999999999999E-2</v>
      </c>
      <c r="D756" s="39" t="s">
        <v>252</v>
      </c>
      <c r="E756" s="35" t="e">
        <f>IFERROR(VLOOKUP(A756,#REF!,3,FALSE),VLOOKUP(A756,#REF!,3))</f>
        <v>#REF!</v>
      </c>
      <c r="F756" s="35" t="e">
        <f t="shared" si="10"/>
        <v>#REF!</v>
      </c>
    </row>
    <row r="757" spans="1:6" outlineLevel="1" x14ac:dyDescent="0.25">
      <c r="A757" s="71" t="str">
        <f>+$A$3776</f>
        <v>HS008</v>
      </c>
      <c r="B757" s="34" t="s">
        <v>253</v>
      </c>
      <c r="C757" s="39">
        <v>1.78E-2</v>
      </c>
      <c r="D757" s="39" t="s">
        <v>252</v>
      </c>
      <c r="E757" s="35" t="e">
        <f>IFERROR(VLOOKUP(A757,#REF!,3,FALSE),VLOOKUP(A757,#REF!,3))</f>
        <v>#REF!</v>
      </c>
      <c r="F757" s="35" t="e">
        <f t="shared" si="10"/>
        <v>#REF!</v>
      </c>
    </row>
    <row r="758" spans="1:6" outlineLevel="1" x14ac:dyDescent="0.25">
      <c r="A758" s="71" t="e">
        <f>+#REF!</f>
        <v>#REF!</v>
      </c>
      <c r="B758" s="34" t="s">
        <v>254</v>
      </c>
      <c r="C758" s="39">
        <v>2.47E-2</v>
      </c>
      <c r="D758" s="39" t="s">
        <v>201</v>
      </c>
      <c r="E758" s="35" t="e">
        <f>IFERROR(VLOOKUP(A758,#REF!,3,FALSE),VLOOKUP(A758,#REF!,3))</f>
        <v>#REF!</v>
      </c>
      <c r="F758" s="35" t="e">
        <f t="shared" si="10"/>
        <v>#REF!</v>
      </c>
    </row>
    <row r="759" spans="1:6" outlineLevel="1" x14ac:dyDescent="0.25">
      <c r="A759" s="71" t="e">
        <f>+#REF!</f>
        <v>#REF!</v>
      </c>
      <c r="B759" s="34" t="s">
        <v>255</v>
      </c>
      <c r="C759" s="39">
        <v>3.3332999999999999</v>
      </c>
      <c r="D759" s="39" t="s">
        <v>256</v>
      </c>
      <c r="E759" s="35" t="e">
        <f>IFERROR(VLOOKUP(A759,#REF!,3,FALSE),VLOOKUP(A759,#REF!,3))</f>
        <v>#REF!</v>
      </c>
      <c r="F759" s="35" t="e">
        <f t="shared" si="10"/>
        <v>#REF!</v>
      </c>
    </row>
    <row r="760" spans="1:6" outlineLevel="1" x14ac:dyDescent="0.25">
      <c r="A760" s="71" t="e">
        <f>+#REF!</f>
        <v>#REF!</v>
      </c>
      <c r="B760" s="34" t="s">
        <v>257</v>
      </c>
      <c r="C760" s="39">
        <v>2.3E-2</v>
      </c>
      <c r="D760" s="39" t="s">
        <v>258</v>
      </c>
      <c r="E760" s="35" t="e">
        <f>IFERROR(VLOOKUP(A760,#REF!,3,FALSE),VLOOKUP(A760,#REF!,3))</f>
        <v>#REF!</v>
      </c>
      <c r="F760" s="35" t="e">
        <f t="shared" si="10"/>
        <v>#REF!</v>
      </c>
    </row>
    <row r="761" spans="1:6" outlineLevel="1" x14ac:dyDescent="0.25">
      <c r="A761" s="71" t="e">
        <f>+#REF!</f>
        <v>#REF!</v>
      </c>
      <c r="B761" s="34" t="s">
        <v>259</v>
      </c>
      <c r="C761" s="39">
        <v>12</v>
      </c>
      <c r="D761" s="39" t="s">
        <v>231</v>
      </c>
      <c r="E761" s="35" t="e">
        <f>IFERROR(VLOOKUP(A761,#REF!,3,FALSE),VLOOKUP(A761,#REF!,3))</f>
        <v>#REF!</v>
      </c>
      <c r="F761" s="35" t="e">
        <f t="shared" si="10"/>
        <v>#REF!</v>
      </c>
    </row>
    <row r="762" spans="1:6" outlineLevel="1" x14ac:dyDescent="0.25">
      <c r="A762" s="71" t="e">
        <f>+#REF!</f>
        <v>#REF!</v>
      </c>
      <c r="B762" s="34" t="s">
        <v>260</v>
      </c>
      <c r="C762" s="39">
        <v>12</v>
      </c>
      <c r="D762" s="39" t="s">
        <v>231</v>
      </c>
      <c r="E762" s="35" t="e">
        <f>IFERROR(VLOOKUP(A762,#REF!,3,FALSE),VLOOKUP(A762,#REF!,3))</f>
        <v>#REF!</v>
      </c>
      <c r="F762" s="35" t="e">
        <f t="shared" si="10"/>
        <v>#REF!</v>
      </c>
    </row>
    <row r="763" spans="1:6" outlineLevel="1" x14ac:dyDescent="0.25">
      <c r="A763" s="71" t="e">
        <f>+#REF!</f>
        <v>#REF!</v>
      </c>
      <c r="B763" s="34" t="s">
        <v>261</v>
      </c>
      <c r="C763" s="39">
        <v>12</v>
      </c>
      <c r="D763" s="39" t="s">
        <v>231</v>
      </c>
      <c r="E763" s="35" t="e">
        <f>IFERROR(VLOOKUP(A763,#REF!,3,FALSE),VLOOKUP(A763,#REF!,3))</f>
        <v>#REF!</v>
      </c>
      <c r="F763" s="35" t="e">
        <f t="shared" si="10"/>
        <v>#REF!</v>
      </c>
    </row>
    <row r="764" spans="1:6" outlineLevel="1" x14ac:dyDescent="0.25">
      <c r="B764" s="34"/>
      <c r="C764" s="39"/>
      <c r="D764" s="39"/>
      <c r="E764" s="35"/>
      <c r="F764" s="35"/>
    </row>
    <row r="765" spans="1:6" s="24" customFormat="1" outlineLevel="1" x14ac:dyDescent="0.25">
      <c r="A765" s="77"/>
      <c r="B765" s="33" t="s">
        <v>282</v>
      </c>
      <c r="C765" s="50"/>
      <c r="D765" s="50"/>
      <c r="E765" s="11" t="s">
        <v>13</v>
      </c>
      <c r="F765" s="11" t="e">
        <f>SUM(F766:F768)</f>
        <v>#REF!</v>
      </c>
    </row>
    <row r="766" spans="1:6" outlineLevel="1" x14ac:dyDescent="0.25">
      <c r="A766" s="71" t="str">
        <f>+$A$4881</f>
        <v>M007</v>
      </c>
      <c r="B766" s="34" t="s">
        <v>283</v>
      </c>
      <c r="C766" s="39">
        <v>1.7999999999999999E-2</v>
      </c>
      <c r="D766" s="39" t="s">
        <v>252</v>
      </c>
      <c r="E766" s="35" t="e">
        <f>IFERROR(VLOOKUP(A766,#REF!,3,FALSE),VLOOKUP(A766,#REF!,3))</f>
        <v>#REF!</v>
      </c>
      <c r="F766" s="35" t="e">
        <f>+C766*E766</f>
        <v>#REF!</v>
      </c>
    </row>
    <row r="767" spans="1:6" outlineLevel="1" x14ac:dyDescent="0.25">
      <c r="A767" s="71" t="e">
        <f>+#REF!</f>
        <v>#REF!</v>
      </c>
      <c r="B767" s="34" t="s">
        <v>284</v>
      </c>
      <c r="C767" s="39">
        <v>46.67</v>
      </c>
      <c r="D767" s="39" t="s">
        <v>231</v>
      </c>
      <c r="E767" s="35" t="e">
        <f>IFERROR(VLOOKUP(A767,#REF!,3,FALSE),VLOOKUP(A767,#REF!,3))</f>
        <v>#REF!</v>
      </c>
      <c r="F767" s="35" t="e">
        <f>+C767*E767</f>
        <v>#REF!</v>
      </c>
    </row>
    <row r="768" spans="1:6" outlineLevel="1" x14ac:dyDescent="0.25">
      <c r="A768" s="71" t="e">
        <f>+#REF!</f>
        <v>#REF!</v>
      </c>
      <c r="B768" s="34" t="s">
        <v>285</v>
      </c>
      <c r="C768" s="39">
        <v>46.67</v>
      </c>
      <c r="D768" s="39" t="s">
        <v>231</v>
      </c>
      <c r="E768" s="35" t="e">
        <f>IFERROR(VLOOKUP(A768,#REF!,3,FALSE),VLOOKUP(A768,#REF!,3))</f>
        <v>#REF!</v>
      </c>
      <c r="F768" s="35" t="e">
        <f>+C768*E768</f>
        <v>#REF!</v>
      </c>
    </row>
    <row r="769" spans="1:6" outlineLevel="1" x14ac:dyDescent="0.25">
      <c r="B769" s="34"/>
      <c r="C769" s="39"/>
      <c r="D769" s="39"/>
      <c r="E769" s="35"/>
      <c r="F769" s="35"/>
    </row>
    <row r="770" spans="1:6" s="24" customFormat="1" outlineLevel="1" x14ac:dyDescent="0.25">
      <c r="A770" s="77"/>
      <c r="B770" s="33" t="s">
        <v>286</v>
      </c>
      <c r="C770" s="50"/>
      <c r="D770" s="50"/>
      <c r="E770" s="11" t="s">
        <v>13</v>
      </c>
      <c r="F770" s="11" t="e">
        <f>SUM(F771:F773)</f>
        <v>#REF!</v>
      </c>
    </row>
    <row r="771" spans="1:6" outlineLevel="1" x14ac:dyDescent="0.25">
      <c r="A771" s="71" t="str">
        <f>+$A$4881</f>
        <v>M007</v>
      </c>
      <c r="B771" s="34" t="s">
        <v>283</v>
      </c>
      <c r="C771" s="39">
        <v>1.1599999999999999E-2</v>
      </c>
      <c r="D771" s="39" t="s">
        <v>252</v>
      </c>
      <c r="E771" s="35" t="e">
        <f>IFERROR(VLOOKUP(A771,#REF!,3,FALSE),VLOOKUP(A771,#REF!,3))</f>
        <v>#REF!</v>
      </c>
      <c r="F771" s="35" t="e">
        <f>+C771*E771</f>
        <v>#REF!</v>
      </c>
    </row>
    <row r="772" spans="1:6" outlineLevel="1" x14ac:dyDescent="0.25">
      <c r="A772" s="71" t="e">
        <f>+#REF!</f>
        <v>#REF!</v>
      </c>
      <c r="B772" s="34" t="s">
        <v>284</v>
      </c>
      <c r="C772" s="39">
        <v>26.25</v>
      </c>
      <c r="D772" s="39" t="s">
        <v>231</v>
      </c>
      <c r="E772" s="35" t="e">
        <f>IFERROR(VLOOKUP(A772,#REF!,3,FALSE),VLOOKUP(A772,#REF!,3))</f>
        <v>#REF!</v>
      </c>
      <c r="F772" s="35" t="e">
        <f>+C772*E772</f>
        <v>#REF!</v>
      </c>
    </row>
    <row r="773" spans="1:6" outlineLevel="1" x14ac:dyDescent="0.25">
      <c r="A773" s="71" t="e">
        <f>+#REF!</f>
        <v>#REF!</v>
      </c>
      <c r="B773" s="34" t="s">
        <v>285</v>
      </c>
      <c r="C773" s="39">
        <v>26.25</v>
      </c>
      <c r="D773" s="39" t="s">
        <v>231</v>
      </c>
      <c r="E773" s="35" t="e">
        <f>IFERROR(VLOOKUP(A773,#REF!,3,FALSE),VLOOKUP(A773,#REF!,3))</f>
        <v>#REF!</v>
      </c>
      <c r="F773" s="35" t="e">
        <f>+C773*E773</f>
        <v>#REF!</v>
      </c>
    </row>
    <row r="774" spans="1:6" outlineLevel="1" x14ac:dyDescent="0.25">
      <c r="B774" s="34"/>
      <c r="C774" s="39"/>
      <c r="D774" s="39"/>
      <c r="E774" s="35"/>
      <c r="F774" s="35"/>
    </row>
    <row r="775" spans="1:6" s="24" customFormat="1" outlineLevel="1" x14ac:dyDescent="0.25">
      <c r="A775" s="77"/>
      <c r="B775" s="33" t="s">
        <v>287</v>
      </c>
      <c r="C775" s="50"/>
      <c r="D775" s="50"/>
      <c r="E775" s="11" t="s">
        <v>13</v>
      </c>
      <c r="F775" s="11" t="e">
        <f>SUM(F776:F778)</f>
        <v>#REF!</v>
      </c>
    </row>
    <row r="776" spans="1:6" outlineLevel="1" x14ac:dyDescent="0.25">
      <c r="A776" s="71" t="str">
        <f>+$A$4881</f>
        <v>M007</v>
      </c>
      <c r="B776" s="34" t="s">
        <v>283</v>
      </c>
      <c r="C776" s="39">
        <v>8.6E-3</v>
      </c>
      <c r="D776" s="39" t="s">
        <v>252</v>
      </c>
      <c r="E776" s="35" t="e">
        <f>IFERROR(VLOOKUP(A776,#REF!,3,FALSE),VLOOKUP(A776,#REF!,3))</f>
        <v>#REF!</v>
      </c>
      <c r="F776" s="35" t="e">
        <f>+C776*E776</f>
        <v>#REF!</v>
      </c>
    </row>
    <row r="777" spans="1:6" outlineLevel="1" x14ac:dyDescent="0.25">
      <c r="A777" s="71" t="e">
        <f>+#REF!</f>
        <v>#REF!</v>
      </c>
      <c r="B777" s="34" t="s">
        <v>284</v>
      </c>
      <c r="C777" s="39">
        <v>13.13</v>
      </c>
      <c r="D777" s="39" t="s">
        <v>231</v>
      </c>
      <c r="E777" s="35" t="e">
        <f>IFERROR(VLOOKUP(A777,#REF!,3,FALSE),VLOOKUP(A777,#REF!,3))</f>
        <v>#REF!</v>
      </c>
      <c r="F777" s="35" t="e">
        <f>+C777*E777</f>
        <v>#REF!</v>
      </c>
    </row>
    <row r="778" spans="1:6" outlineLevel="1" x14ac:dyDescent="0.25">
      <c r="A778" s="71" t="e">
        <f>+#REF!</f>
        <v>#REF!</v>
      </c>
      <c r="B778" s="34" t="s">
        <v>285</v>
      </c>
      <c r="C778" s="39">
        <v>13.13</v>
      </c>
      <c r="D778" s="39" t="s">
        <v>231</v>
      </c>
      <c r="E778" s="35" t="e">
        <f>IFERROR(VLOOKUP(A778,#REF!,3,FALSE),VLOOKUP(A778,#REF!,3))</f>
        <v>#REF!</v>
      </c>
      <c r="F778" s="35" t="e">
        <f>+C778*E778</f>
        <v>#REF!</v>
      </c>
    </row>
    <row r="780" spans="1:6" s="5" customFormat="1" x14ac:dyDescent="0.25">
      <c r="A780" s="76"/>
      <c r="B780" s="6" t="s">
        <v>288</v>
      </c>
      <c r="C780" s="48"/>
      <c r="D780" s="48"/>
      <c r="E780" s="7"/>
      <c r="F780" s="7"/>
    </row>
    <row r="781" spans="1:6" outlineLevel="1" x14ac:dyDescent="0.25">
      <c r="B781" s="34"/>
      <c r="C781" s="39"/>
      <c r="D781" s="39"/>
      <c r="E781" s="35"/>
      <c r="F781" s="35"/>
    </row>
    <row r="782" spans="1:6" s="24" customFormat="1" outlineLevel="1" x14ac:dyDescent="0.25">
      <c r="A782" s="77"/>
      <c r="B782" s="33" t="s">
        <v>289</v>
      </c>
      <c r="C782" s="50"/>
      <c r="D782" s="50"/>
      <c r="E782" s="11" t="s">
        <v>290</v>
      </c>
      <c r="F782" s="11">
        <f>SUM(F783:F790)</f>
        <v>1231.2261000000001</v>
      </c>
    </row>
    <row r="783" spans="1:6" outlineLevel="1" x14ac:dyDescent="0.25">
      <c r="B783" s="34" t="s">
        <v>291</v>
      </c>
      <c r="C783" s="39">
        <v>0.11</v>
      </c>
      <c r="D783" s="39" t="s">
        <v>252</v>
      </c>
      <c r="E783" s="35">
        <v>317.42</v>
      </c>
      <c r="F783" s="35">
        <f t="shared" ref="F783:F790" si="11">+C783*E783</f>
        <v>34.916200000000003</v>
      </c>
    </row>
    <row r="784" spans="1:6" outlineLevel="1" x14ac:dyDescent="0.25">
      <c r="B784" s="34" t="s">
        <v>292</v>
      </c>
      <c r="C784" s="39">
        <v>3.9999999999999994E-2</v>
      </c>
      <c r="D784" s="39" t="s">
        <v>252</v>
      </c>
      <c r="E784" s="35">
        <v>293.21000000000004</v>
      </c>
      <c r="F784" s="35">
        <f t="shared" si="11"/>
        <v>11.728399999999999</v>
      </c>
    </row>
    <row r="785" spans="1:6" outlineLevel="1" x14ac:dyDescent="0.25">
      <c r="B785" s="34" t="s">
        <v>293</v>
      </c>
      <c r="C785" s="39">
        <v>0.09</v>
      </c>
      <c r="D785" s="39" t="s">
        <v>252</v>
      </c>
      <c r="E785" s="35">
        <v>369.47</v>
      </c>
      <c r="F785" s="35">
        <f t="shared" si="11"/>
        <v>33.252299999999998</v>
      </c>
    </row>
    <row r="786" spans="1:6" outlineLevel="1" x14ac:dyDescent="0.25">
      <c r="B786" s="34" t="s">
        <v>294</v>
      </c>
      <c r="C786" s="39">
        <v>0.03</v>
      </c>
      <c r="D786" s="39" t="s">
        <v>252</v>
      </c>
      <c r="E786" s="35">
        <v>11101.54</v>
      </c>
      <c r="F786" s="35">
        <f t="shared" si="11"/>
        <v>333.0462</v>
      </c>
    </row>
    <row r="787" spans="1:6" outlineLevel="1" x14ac:dyDescent="0.25">
      <c r="B787" s="34" t="s">
        <v>295</v>
      </c>
      <c r="C787" s="39">
        <v>0.4</v>
      </c>
      <c r="D787" s="39" t="s">
        <v>13</v>
      </c>
      <c r="E787" s="35">
        <v>937.6</v>
      </c>
      <c r="F787" s="35">
        <f t="shared" si="11"/>
        <v>375.04</v>
      </c>
    </row>
    <row r="788" spans="1:6" outlineLevel="1" x14ac:dyDescent="0.25">
      <c r="B788" s="34" t="s">
        <v>296</v>
      </c>
      <c r="C788" s="39">
        <v>0.7</v>
      </c>
      <c r="D788" s="39" t="s">
        <v>13</v>
      </c>
      <c r="E788" s="35">
        <v>290.48</v>
      </c>
      <c r="F788" s="35">
        <f t="shared" si="11"/>
        <v>203.33600000000001</v>
      </c>
    </row>
    <row r="789" spans="1:6" outlineLevel="1" x14ac:dyDescent="0.25">
      <c r="B789" s="34" t="s">
        <v>297</v>
      </c>
      <c r="C789" s="39">
        <v>1.1000000000000001</v>
      </c>
      <c r="D789" s="39" t="s">
        <v>290</v>
      </c>
      <c r="E789" s="35">
        <v>99.46</v>
      </c>
      <c r="F789" s="35">
        <f t="shared" si="11"/>
        <v>109.40600000000001</v>
      </c>
    </row>
    <row r="790" spans="1:6" outlineLevel="1" x14ac:dyDescent="0.25">
      <c r="B790" s="34" t="s">
        <v>298</v>
      </c>
      <c r="C790" s="39">
        <v>0.7</v>
      </c>
      <c r="D790" s="39" t="s">
        <v>13</v>
      </c>
      <c r="E790" s="35">
        <v>186.43</v>
      </c>
      <c r="F790" s="35">
        <f t="shared" si="11"/>
        <v>130.501</v>
      </c>
    </row>
    <row r="791" spans="1:6" outlineLevel="1" x14ac:dyDescent="0.25">
      <c r="B791" s="34"/>
      <c r="C791" s="39"/>
      <c r="D791" s="39"/>
      <c r="E791" s="35"/>
      <c r="F791" s="35"/>
    </row>
    <row r="792" spans="1:6" s="24" customFormat="1" outlineLevel="1" x14ac:dyDescent="0.25">
      <c r="A792" s="77"/>
      <c r="B792" s="33" t="s">
        <v>299</v>
      </c>
      <c r="C792" s="50"/>
      <c r="D792" s="50"/>
      <c r="E792" s="11" t="s">
        <v>290</v>
      </c>
      <c r="F792" s="11">
        <f>SUM(F793:F800)</f>
        <v>1477.9815181818183</v>
      </c>
    </row>
    <row r="793" spans="1:6" outlineLevel="1" x14ac:dyDescent="0.25">
      <c r="B793" s="34" t="s">
        <v>300</v>
      </c>
      <c r="C793" s="39">
        <v>0.17</v>
      </c>
      <c r="D793" s="39" t="s">
        <v>252</v>
      </c>
      <c r="E793" s="35">
        <v>317.42</v>
      </c>
      <c r="F793" s="35">
        <f t="shared" ref="F793:F800" si="12">+C793*E793</f>
        <v>53.961400000000005</v>
      </c>
    </row>
    <row r="794" spans="1:6" outlineLevel="1" x14ac:dyDescent="0.25">
      <c r="B794" s="34" t="s">
        <v>292</v>
      </c>
      <c r="C794" s="39">
        <v>6.3636363636363644E-2</v>
      </c>
      <c r="D794" s="39" t="s">
        <v>252</v>
      </c>
      <c r="E794" s="35">
        <v>293.21000000000004</v>
      </c>
      <c r="F794" s="35">
        <f t="shared" si="12"/>
        <v>18.658818181818187</v>
      </c>
    </row>
    <row r="795" spans="1:6" outlineLevel="1" x14ac:dyDescent="0.25">
      <c r="B795" s="34" t="s">
        <v>293</v>
      </c>
      <c r="C795" s="39">
        <v>0.14000000000000001</v>
      </c>
      <c r="D795" s="39" t="s">
        <v>252</v>
      </c>
      <c r="E795" s="35">
        <v>369.47</v>
      </c>
      <c r="F795" s="35">
        <f t="shared" si="12"/>
        <v>51.725800000000007</v>
      </c>
    </row>
    <row r="796" spans="1:6" outlineLevel="1" x14ac:dyDescent="0.25">
      <c r="B796" s="34" t="s">
        <v>294</v>
      </c>
      <c r="C796" s="39">
        <v>0.05</v>
      </c>
      <c r="D796" s="39" t="s">
        <v>252</v>
      </c>
      <c r="E796" s="35">
        <v>8893.7099999999991</v>
      </c>
      <c r="F796" s="35">
        <f t="shared" si="12"/>
        <v>444.68549999999999</v>
      </c>
    </row>
    <row r="797" spans="1:6" outlineLevel="1" x14ac:dyDescent="0.25">
      <c r="B797" s="34" t="s">
        <v>301</v>
      </c>
      <c r="C797" s="39">
        <v>0.4</v>
      </c>
      <c r="D797" s="39" t="s">
        <v>13</v>
      </c>
      <c r="E797" s="35">
        <v>1045.04</v>
      </c>
      <c r="F797" s="35">
        <f t="shared" si="12"/>
        <v>418.01600000000002</v>
      </c>
    </row>
    <row r="798" spans="1:6" outlineLevel="1" x14ac:dyDescent="0.25">
      <c r="B798" s="34" t="s">
        <v>296</v>
      </c>
      <c r="C798" s="39">
        <v>0.8</v>
      </c>
      <c r="D798" s="39" t="s">
        <v>13</v>
      </c>
      <c r="E798" s="35">
        <v>290.48</v>
      </c>
      <c r="F798" s="35">
        <f t="shared" si="12"/>
        <v>232.38400000000001</v>
      </c>
    </row>
    <row r="799" spans="1:6" outlineLevel="1" x14ac:dyDescent="0.25">
      <c r="B799" s="34" t="s">
        <v>297</v>
      </c>
      <c r="C799" s="39">
        <v>1.1000000000000001</v>
      </c>
      <c r="D799" s="39" t="s">
        <v>290</v>
      </c>
      <c r="E799" s="35">
        <v>99.46</v>
      </c>
      <c r="F799" s="35">
        <f t="shared" si="12"/>
        <v>109.40600000000001</v>
      </c>
    </row>
    <row r="800" spans="1:6" outlineLevel="1" x14ac:dyDescent="0.25">
      <c r="B800" s="34" t="s">
        <v>298</v>
      </c>
      <c r="C800" s="39">
        <v>0.8</v>
      </c>
      <c r="D800" s="39" t="s">
        <v>13</v>
      </c>
      <c r="E800" s="35">
        <v>186.43</v>
      </c>
      <c r="F800" s="35">
        <f t="shared" si="12"/>
        <v>149.14400000000001</v>
      </c>
    </row>
    <row r="801" spans="1:6" outlineLevel="1" x14ac:dyDescent="0.25">
      <c r="B801" s="34"/>
      <c r="C801" s="39"/>
      <c r="D801" s="39"/>
      <c r="E801" s="35"/>
      <c r="F801" s="35"/>
    </row>
    <row r="802" spans="1:6" s="24" customFormat="1" outlineLevel="1" x14ac:dyDescent="0.25">
      <c r="A802" s="77"/>
      <c r="B802" s="33" t="s">
        <v>302</v>
      </c>
      <c r="C802" s="50"/>
      <c r="D802" s="50"/>
      <c r="E802" s="11" t="s">
        <v>290</v>
      </c>
      <c r="F802" s="11">
        <f>SUM(F803:F810)</f>
        <v>1621.8326</v>
      </c>
    </row>
    <row r="803" spans="1:6" outlineLevel="1" x14ac:dyDescent="0.25">
      <c r="B803" s="34" t="s">
        <v>303</v>
      </c>
      <c r="C803" s="39">
        <v>0.22</v>
      </c>
      <c r="D803" s="39" t="s">
        <v>252</v>
      </c>
      <c r="E803" s="35">
        <v>317.42</v>
      </c>
      <c r="F803" s="35">
        <f t="shared" ref="F803:F810" si="13">+C803*E803</f>
        <v>69.832400000000007</v>
      </c>
    </row>
    <row r="804" spans="1:6" outlineLevel="1" x14ac:dyDescent="0.25">
      <c r="B804" s="34" t="s">
        <v>292</v>
      </c>
      <c r="C804" s="39">
        <v>7.9999999999999988E-2</v>
      </c>
      <c r="D804" s="39" t="s">
        <v>252</v>
      </c>
      <c r="E804" s="35">
        <v>293.21000000000004</v>
      </c>
      <c r="F804" s="35">
        <f t="shared" si="13"/>
        <v>23.456799999999998</v>
      </c>
    </row>
    <row r="805" spans="1:6" outlineLevel="1" x14ac:dyDescent="0.25">
      <c r="B805" s="34" t="s">
        <v>293</v>
      </c>
      <c r="C805" s="39">
        <v>0.18</v>
      </c>
      <c r="D805" s="39" t="s">
        <v>252</v>
      </c>
      <c r="E805" s="35">
        <v>369.47</v>
      </c>
      <c r="F805" s="35">
        <f t="shared" si="13"/>
        <v>66.504599999999996</v>
      </c>
    </row>
    <row r="806" spans="1:6" outlineLevel="1" x14ac:dyDescent="0.25">
      <c r="B806" s="34" t="s">
        <v>294</v>
      </c>
      <c r="C806" s="39">
        <v>0.06</v>
      </c>
      <c r="D806" s="39" t="s">
        <v>252</v>
      </c>
      <c r="E806" s="35">
        <v>7880.08</v>
      </c>
      <c r="F806" s="35">
        <f t="shared" si="13"/>
        <v>472.8048</v>
      </c>
    </row>
    <row r="807" spans="1:6" outlineLevel="1" x14ac:dyDescent="0.25">
      <c r="B807" s="34" t="s">
        <v>301</v>
      </c>
      <c r="C807" s="39">
        <v>0.4</v>
      </c>
      <c r="D807" s="39" t="s">
        <v>13</v>
      </c>
      <c r="E807" s="35">
        <v>1245.75</v>
      </c>
      <c r="F807" s="35">
        <f t="shared" si="13"/>
        <v>498.3</v>
      </c>
    </row>
    <row r="808" spans="1:6" outlineLevel="1" x14ac:dyDescent="0.25">
      <c r="B808" s="34" t="s">
        <v>296</v>
      </c>
      <c r="C808" s="39">
        <v>0.8</v>
      </c>
      <c r="D808" s="39" t="s">
        <v>13</v>
      </c>
      <c r="E808" s="35">
        <v>290.48</v>
      </c>
      <c r="F808" s="35">
        <f t="shared" si="13"/>
        <v>232.38400000000001</v>
      </c>
    </row>
    <row r="809" spans="1:6" outlineLevel="1" x14ac:dyDescent="0.25">
      <c r="B809" s="34" t="s">
        <v>297</v>
      </c>
      <c r="C809" s="39">
        <v>1.1000000000000001</v>
      </c>
      <c r="D809" s="39" t="s">
        <v>290</v>
      </c>
      <c r="E809" s="35">
        <v>99.46</v>
      </c>
      <c r="F809" s="35">
        <f t="shared" si="13"/>
        <v>109.40600000000001</v>
      </c>
    </row>
    <row r="810" spans="1:6" outlineLevel="1" x14ac:dyDescent="0.25">
      <c r="B810" s="34" t="s">
        <v>298</v>
      </c>
      <c r="C810" s="39">
        <v>0.8</v>
      </c>
      <c r="D810" s="39" t="s">
        <v>13</v>
      </c>
      <c r="E810" s="35">
        <v>186.43</v>
      </c>
      <c r="F810" s="35">
        <f t="shared" si="13"/>
        <v>149.14400000000001</v>
      </c>
    </row>
    <row r="812" spans="1:6" s="5" customFormat="1" x14ac:dyDescent="0.25">
      <c r="A812" s="76"/>
      <c r="B812" s="6" t="s">
        <v>304</v>
      </c>
      <c r="C812" s="48"/>
      <c r="D812" s="48"/>
      <c r="E812" s="7"/>
      <c r="F812" s="7"/>
    </row>
    <row r="813" spans="1:6" outlineLevel="1" x14ac:dyDescent="0.25">
      <c r="B813" s="34"/>
      <c r="C813" s="39"/>
      <c r="D813" s="39"/>
      <c r="E813" s="35" t="s">
        <v>13</v>
      </c>
      <c r="F813" s="35">
        <v>1386.63</v>
      </c>
    </row>
    <row r="814" spans="1:6" s="24" customFormat="1" outlineLevel="1" x14ac:dyDescent="0.25">
      <c r="A814" s="77"/>
      <c r="B814" s="33" t="s">
        <v>305</v>
      </c>
      <c r="C814" s="50"/>
      <c r="D814" s="50"/>
      <c r="E814" s="11" t="s">
        <v>231</v>
      </c>
      <c r="F814" s="11">
        <v>24765.29</v>
      </c>
    </row>
    <row r="815" spans="1:6" outlineLevel="1" x14ac:dyDescent="0.25">
      <c r="B815" s="34" t="s">
        <v>306</v>
      </c>
      <c r="C815" s="39">
        <v>17.86</v>
      </c>
      <c r="D815" s="39" t="s">
        <v>13</v>
      </c>
      <c r="E815" s="35"/>
      <c r="F815" s="35"/>
    </row>
    <row r="816" spans="1:6" outlineLevel="1" x14ac:dyDescent="0.25">
      <c r="B816" s="34" t="s">
        <v>307</v>
      </c>
      <c r="C816" s="39">
        <v>112</v>
      </c>
      <c r="D816" s="39" t="s">
        <v>256</v>
      </c>
      <c r="E816" s="35"/>
      <c r="F816" s="35"/>
    </row>
    <row r="817" spans="2:6" outlineLevel="1" x14ac:dyDescent="0.25">
      <c r="B817" s="34" t="s">
        <v>308</v>
      </c>
      <c r="C817" s="39">
        <v>37.33</v>
      </c>
      <c r="D817" s="39" t="s">
        <v>256</v>
      </c>
      <c r="E817" s="35"/>
      <c r="F817" s="35"/>
    </row>
    <row r="818" spans="2:6" outlineLevel="1" x14ac:dyDescent="0.25">
      <c r="B818" s="34" t="s">
        <v>309</v>
      </c>
      <c r="C818" s="39">
        <v>18.670000000000002</v>
      </c>
      <c r="D818" s="39" t="s">
        <v>256</v>
      </c>
      <c r="E818" s="35"/>
      <c r="F818" s="35"/>
    </row>
    <row r="819" spans="2:6" outlineLevel="1" x14ac:dyDescent="0.25">
      <c r="B819" s="34" t="s">
        <v>310</v>
      </c>
      <c r="C819" s="39">
        <v>24</v>
      </c>
      <c r="D819" s="39" t="s">
        <v>256</v>
      </c>
      <c r="E819" s="35"/>
      <c r="F819" s="35"/>
    </row>
    <row r="820" spans="2:6" outlineLevel="1" x14ac:dyDescent="0.25">
      <c r="B820" s="34" t="s">
        <v>311</v>
      </c>
      <c r="C820" s="39">
        <v>10.67</v>
      </c>
      <c r="D820" s="39" t="s">
        <v>256</v>
      </c>
      <c r="E820" s="35"/>
      <c r="F820" s="35"/>
    </row>
    <row r="821" spans="2:6" outlineLevel="1" x14ac:dyDescent="0.25">
      <c r="B821" s="34" t="s">
        <v>312</v>
      </c>
      <c r="C821" s="39">
        <v>63.33</v>
      </c>
      <c r="D821" s="39" t="s">
        <v>256</v>
      </c>
      <c r="E821" s="35">
        <v>44.3</v>
      </c>
      <c r="F821" s="35">
        <v>2805.52</v>
      </c>
    </row>
    <row r="822" spans="2:6" outlineLevel="1" x14ac:dyDescent="0.25">
      <c r="B822" s="34" t="s">
        <v>313</v>
      </c>
      <c r="C822" s="39">
        <v>2.17</v>
      </c>
      <c r="D822" s="39" t="s">
        <v>231</v>
      </c>
      <c r="E822" s="35">
        <v>1966.52</v>
      </c>
      <c r="F822" s="35">
        <v>4267.3500000000004</v>
      </c>
    </row>
    <row r="823" spans="2:6" outlineLevel="1" x14ac:dyDescent="0.25">
      <c r="B823" s="34" t="s">
        <v>314</v>
      </c>
      <c r="C823" s="39">
        <v>0.17</v>
      </c>
      <c r="D823" s="39" t="s">
        <v>231</v>
      </c>
      <c r="E823" s="35">
        <v>1966.52</v>
      </c>
      <c r="F823" s="35">
        <v>334.31</v>
      </c>
    </row>
    <row r="824" spans="2:6" outlineLevel="1" x14ac:dyDescent="0.25">
      <c r="B824" s="34" t="s">
        <v>315</v>
      </c>
      <c r="C824" s="39">
        <v>3.5</v>
      </c>
      <c r="D824" s="39" t="s">
        <v>231</v>
      </c>
      <c r="E824" s="35">
        <v>620.21</v>
      </c>
      <c r="F824" s="35">
        <v>2170.7399999999998</v>
      </c>
    </row>
    <row r="825" spans="2:6" outlineLevel="1" x14ac:dyDescent="0.25">
      <c r="B825" s="34" t="s">
        <v>316</v>
      </c>
      <c r="C825" s="39">
        <v>10.1335</v>
      </c>
      <c r="D825" s="39" t="s">
        <v>112</v>
      </c>
      <c r="E825" s="35">
        <v>27.69</v>
      </c>
      <c r="F825" s="35">
        <v>280.60000000000002</v>
      </c>
    </row>
    <row r="826" spans="2:6" outlineLevel="1" x14ac:dyDescent="0.25">
      <c r="B826" s="34" t="s">
        <v>317</v>
      </c>
      <c r="C826" s="39">
        <v>1.86</v>
      </c>
      <c r="D826" s="39" t="s">
        <v>112</v>
      </c>
      <c r="E826" s="35">
        <v>49.14</v>
      </c>
      <c r="F826" s="35">
        <v>91.4</v>
      </c>
    </row>
    <row r="827" spans="2:6" outlineLevel="1" x14ac:dyDescent="0.25">
      <c r="B827" s="34" t="s">
        <v>318</v>
      </c>
      <c r="C827" s="39">
        <v>2</v>
      </c>
      <c r="D827" s="39" t="s">
        <v>319</v>
      </c>
      <c r="E827" s="35">
        <v>123.9</v>
      </c>
      <c r="F827" s="35">
        <v>247.8</v>
      </c>
    </row>
    <row r="828" spans="2:6" outlineLevel="1" x14ac:dyDescent="0.25">
      <c r="B828" s="34" t="s">
        <v>320</v>
      </c>
      <c r="C828" s="39">
        <v>1</v>
      </c>
      <c r="D828" s="39" t="s">
        <v>231</v>
      </c>
      <c r="E828" s="35">
        <v>50.15</v>
      </c>
      <c r="F828" s="35">
        <v>50.15</v>
      </c>
    </row>
    <row r="829" spans="2:6" outlineLevel="1" x14ac:dyDescent="0.25">
      <c r="B829" s="34" t="s">
        <v>321</v>
      </c>
      <c r="C829" s="39">
        <v>1</v>
      </c>
      <c r="D829" s="39" t="s">
        <v>231</v>
      </c>
      <c r="E829" s="35">
        <v>79.650000000000006</v>
      </c>
      <c r="F829" s="35">
        <v>79.650000000000006</v>
      </c>
    </row>
    <row r="830" spans="2:6" outlineLevel="1" x14ac:dyDescent="0.25">
      <c r="B830" s="34" t="s">
        <v>322</v>
      </c>
      <c r="C830" s="39">
        <v>1</v>
      </c>
      <c r="D830" s="39" t="s">
        <v>231</v>
      </c>
      <c r="E830" s="35">
        <v>697.38</v>
      </c>
      <c r="F830" s="35">
        <v>697.38</v>
      </c>
    </row>
    <row r="831" spans="2:6" outlineLevel="1" x14ac:dyDescent="0.25">
      <c r="B831" s="34" t="s">
        <v>323</v>
      </c>
      <c r="C831" s="39">
        <v>2</v>
      </c>
      <c r="D831" s="39" t="s">
        <v>231</v>
      </c>
      <c r="E831" s="35">
        <v>1100.01</v>
      </c>
      <c r="F831" s="35">
        <v>2200.02</v>
      </c>
    </row>
    <row r="832" spans="2:6" outlineLevel="1" x14ac:dyDescent="0.25">
      <c r="B832" s="34" t="s">
        <v>324</v>
      </c>
      <c r="C832" s="39">
        <v>2</v>
      </c>
      <c r="D832" s="39" t="s">
        <v>231</v>
      </c>
      <c r="E832" s="35">
        <v>1091.43</v>
      </c>
      <c r="F832" s="35">
        <v>2182.86</v>
      </c>
    </row>
    <row r="833" spans="1:6" outlineLevel="1" x14ac:dyDescent="0.25">
      <c r="B833" s="34" t="s">
        <v>325</v>
      </c>
      <c r="C833" s="39">
        <v>1</v>
      </c>
      <c r="D833" s="39" t="s">
        <v>231</v>
      </c>
      <c r="E833" s="35">
        <v>1242.83</v>
      </c>
      <c r="F833" s="35">
        <v>1242.83</v>
      </c>
    </row>
    <row r="834" spans="1:6" outlineLevel="1" x14ac:dyDescent="0.25">
      <c r="B834" s="34" t="s">
        <v>326</v>
      </c>
      <c r="C834" s="39">
        <v>14</v>
      </c>
      <c r="D834" s="39" t="s">
        <v>231</v>
      </c>
      <c r="E834" s="35">
        <v>57.26</v>
      </c>
      <c r="F834" s="35">
        <v>801.64</v>
      </c>
    </row>
    <row r="835" spans="1:6" outlineLevel="1" x14ac:dyDescent="0.25">
      <c r="B835" s="34" t="s">
        <v>327</v>
      </c>
      <c r="C835" s="39">
        <v>4</v>
      </c>
      <c r="D835" s="39" t="s">
        <v>328</v>
      </c>
      <c r="E835" s="35">
        <v>1091.6300000000001</v>
      </c>
      <c r="F835" s="35">
        <v>4366.5200000000004</v>
      </c>
    </row>
    <row r="836" spans="1:6" outlineLevel="1" x14ac:dyDescent="0.25">
      <c r="B836" s="34" t="s">
        <v>329</v>
      </c>
      <c r="C836" s="39">
        <v>4</v>
      </c>
      <c r="D836" s="39" t="s">
        <v>328</v>
      </c>
      <c r="E836" s="35">
        <v>736.63</v>
      </c>
      <c r="F836" s="35">
        <v>2946.52</v>
      </c>
    </row>
    <row r="837" spans="1:6" outlineLevel="1" x14ac:dyDescent="0.25">
      <c r="B837" s="34"/>
      <c r="C837" s="39"/>
      <c r="D837" s="39"/>
      <c r="E837" s="35"/>
      <c r="F837" s="35"/>
    </row>
    <row r="838" spans="1:6" outlineLevel="1" x14ac:dyDescent="0.25">
      <c r="B838" s="34"/>
      <c r="C838" s="39"/>
      <c r="D838" s="39"/>
      <c r="E838" s="35" t="s">
        <v>13</v>
      </c>
      <c r="F838" s="35">
        <v>1441.44</v>
      </c>
    </row>
    <row r="839" spans="1:6" s="24" customFormat="1" outlineLevel="1" x14ac:dyDescent="0.25">
      <c r="A839" s="77"/>
      <c r="B839" s="33" t="s">
        <v>330</v>
      </c>
      <c r="C839" s="50"/>
      <c r="D839" s="50"/>
      <c r="E839" s="11" t="s">
        <v>231</v>
      </c>
      <c r="F839" s="11">
        <f>SUM(F840:F873)</f>
        <v>48533.450955</v>
      </c>
    </row>
    <row r="840" spans="1:6" outlineLevel="1" x14ac:dyDescent="0.25">
      <c r="B840" s="34" t="s">
        <v>331</v>
      </c>
      <c r="C840" s="39">
        <v>33.67</v>
      </c>
      <c r="D840" s="39" t="s">
        <v>13</v>
      </c>
      <c r="E840" s="35"/>
      <c r="F840" s="35"/>
    </row>
    <row r="841" spans="1:6" outlineLevel="1" x14ac:dyDescent="0.25">
      <c r="B841" s="34" t="s">
        <v>332</v>
      </c>
      <c r="C841" s="39">
        <v>64</v>
      </c>
      <c r="D841" s="39" t="s">
        <v>256</v>
      </c>
      <c r="E841" s="35"/>
      <c r="F841" s="35"/>
    </row>
    <row r="842" spans="1:6" outlineLevel="1" x14ac:dyDescent="0.25">
      <c r="B842" s="34" t="s">
        <v>333</v>
      </c>
      <c r="C842" s="39">
        <v>66.67</v>
      </c>
      <c r="D842" s="39" t="s">
        <v>256</v>
      </c>
      <c r="E842" s="35"/>
      <c r="F842" s="35"/>
    </row>
    <row r="843" spans="1:6" outlineLevel="1" x14ac:dyDescent="0.25">
      <c r="B843" s="34" t="s">
        <v>334</v>
      </c>
      <c r="C843" s="39">
        <v>96</v>
      </c>
      <c r="D843" s="39" t="s">
        <v>256</v>
      </c>
      <c r="E843" s="35"/>
      <c r="F843" s="35"/>
    </row>
    <row r="844" spans="1:6" outlineLevel="1" x14ac:dyDescent="0.25">
      <c r="B844" s="34" t="s">
        <v>335</v>
      </c>
      <c r="C844" s="39">
        <v>33.33</v>
      </c>
      <c r="D844" s="39" t="s">
        <v>256</v>
      </c>
      <c r="E844" s="35"/>
      <c r="F844" s="35"/>
    </row>
    <row r="845" spans="1:6" outlineLevel="1" x14ac:dyDescent="0.25">
      <c r="B845" s="34" t="s">
        <v>336</v>
      </c>
      <c r="C845" s="39">
        <v>84</v>
      </c>
      <c r="D845" s="39" t="s">
        <v>256</v>
      </c>
      <c r="E845" s="35"/>
      <c r="F845" s="35"/>
    </row>
    <row r="846" spans="1:6" outlineLevel="1" x14ac:dyDescent="0.25">
      <c r="B846" s="34" t="s">
        <v>337</v>
      </c>
      <c r="C846" s="39">
        <v>144</v>
      </c>
      <c r="D846" s="39" t="s">
        <v>256</v>
      </c>
      <c r="E846" s="35"/>
      <c r="F846" s="35"/>
    </row>
    <row r="847" spans="1:6" outlineLevel="1" x14ac:dyDescent="0.25">
      <c r="B847" s="34" t="s">
        <v>338</v>
      </c>
      <c r="C847" s="39">
        <v>96</v>
      </c>
      <c r="D847" s="39" t="s">
        <v>256</v>
      </c>
      <c r="E847" s="35"/>
      <c r="F847" s="35"/>
    </row>
    <row r="848" spans="1:6" outlineLevel="1" x14ac:dyDescent="0.25">
      <c r="B848" s="34" t="s">
        <v>339</v>
      </c>
      <c r="C848" s="39">
        <v>42</v>
      </c>
      <c r="D848" s="39" t="s">
        <v>256</v>
      </c>
      <c r="E848" s="35"/>
      <c r="F848" s="35"/>
    </row>
    <row r="849" spans="2:6" outlineLevel="1" x14ac:dyDescent="0.25">
      <c r="B849" s="34" t="s">
        <v>340</v>
      </c>
      <c r="C849" s="39">
        <v>37.33</v>
      </c>
      <c r="D849" s="39" t="s">
        <v>256</v>
      </c>
      <c r="E849" s="35"/>
      <c r="F849" s="35"/>
    </row>
    <row r="850" spans="2:6" outlineLevel="1" x14ac:dyDescent="0.25">
      <c r="B850" s="34" t="s">
        <v>341</v>
      </c>
      <c r="C850" s="39">
        <v>14</v>
      </c>
      <c r="D850" s="39" t="s">
        <v>256</v>
      </c>
      <c r="E850" s="35"/>
      <c r="F850" s="35"/>
    </row>
    <row r="851" spans="2:6" outlineLevel="1" x14ac:dyDescent="0.25">
      <c r="B851" s="34" t="s">
        <v>342</v>
      </c>
      <c r="C851" s="39">
        <v>20</v>
      </c>
      <c r="D851" s="39" t="s">
        <v>256</v>
      </c>
      <c r="E851" s="35"/>
      <c r="F851" s="35"/>
    </row>
    <row r="852" spans="2:6" outlineLevel="1" x14ac:dyDescent="0.25">
      <c r="B852" s="34" t="s">
        <v>343</v>
      </c>
      <c r="C852" s="39">
        <v>6.67</v>
      </c>
      <c r="D852" s="39" t="s">
        <v>256</v>
      </c>
      <c r="E852" s="35"/>
      <c r="F852" s="35"/>
    </row>
    <row r="853" spans="2:6" outlineLevel="1" x14ac:dyDescent="0.25">
      <c r="B853" s="34" t="s">
        <v>344</v>
      </c>
      <c r="C853" s="39">
        <v>5.33</v>
      </c>
      <c r="D853" s="39" t="s">
        <v>256</v>
      </c>
      <c r="E853" s="35"/>
      <c r="F853" s="35"/>
    </row>
    <row r="854" spans="2:6" outlineLevel="1" x14ac:dyDescent="0.25">
      <c r="B854" s="34" t="s">
        <v>345</v>
      </c>
      <c r="C854" s="39">
        <v>21.33</v>
      </c>
      <c r="D854" s="39" t="s">
        <v>256</v>
      </c>
      <c r="E854" s="35"/>
      <c r="F854" s="35"/>
    </row>
    <row r="855" spans="2:6" outlineLevel="1" x14ac:dyDescent="0.25">
      <c r="B855" s="34" t="s">
        <v>346</v>
      </c>
      <c r="C855" s="39">
        <v>80</v>
      </c>
      <c r="D855" s="39" t="s">
        <v>256</v>
      </c>
      <c r="E855" s="35"/>
      <c r="F855" s="35"/>
    </row>
    <row r="856" spans="2:6" outlineLevel="1" x14ac:dyDescent="0.25">
      <c r="B856" s="34" t="s">
        <v>347</v>
      </c>
      <c r="C856" s="39">
        <v>13.33</v>
      </c>
      <c r="D856" s="39" t="s">
        <v>256</v>
      </c>
      <c r="E856" s="35"/>
      <c r="F856" s="35"/>
    </row>
    <row r="857" spans="2:6" outlineLevel="1" x14ac:dyDescent="0.25">
      <c r="B857" s="34" t="s">
        <v>348</v>
      </c>
      <c r="C857" s="39">
        <v>10</v>
      </c>
      <c r="D857" s="39" t="s">
        <v>256</v>
      </c>
      <c r="E857" s="35"/>
      <c r="F857" s="35"/>
    </row>
    <row r="858" spans="2:6" outlineLevel="1" x14ac:dyDescent="0.25">
      <c r="B858" s="34" t="s">
        <v>312</v>
      </c>
      <c r="C858" s="39">
        <v>260.62</v>
      </c>
      <c r="D858" s="39" t="s">
        <v>256</v>
      </c>
      <c r="E858" s="35">
        <v>44.3</v>
      </c>
      <c r="F858" s="35">
        <f t="shared" ref="F858:F873" si="14">+SUM(C858*E858)</f>
        <v>11545.466</v>
      </c>
    </row>
    <row r="859" spans="2:6" outlineLevel="1" x14ac:dyDescent="0.25">
      <c r="B859" s="34" t="s">
        <v>349</v>
      </c>
      <c r="C859" s="39">
        <v>2.83</v>
      </c>
      <c r="D859" s="39" t="s">
        <v>231</v>
      </c>
      <c r="E859" s="35">
        <v>1966.52</v>
      </c>
      <c r="F859" s="35">
        <f t="shared" si="14"/>
        <v>5565.2516000000005</v>
      </c>
    </row>
    <row r="860" spans="2:6" outlineLevel="1" x14ac:dyDescent="0.25">
      <c r="B860" s="34" t="s">
        <v>350</v>
      </c>
      <c r="C860" s="39">
        <v>0.33</v>
      </c>
      <c r="D860" s="39" t="s">
        <v>231</v>
      </c>
      <c r="E860" s="35">
        <v>1966.52</v>
      </c>
      <c r="F860" s="35">
        <f t="shared" si="14"/>
        <v>648.95159999999998</v>
      </c>
    </row>
    <row r="861" spans="2:6" outlineLevel="1" x14ac:dyDescent="0.25">
      <c r="B861" s="34" t="s">
        <v>351</v>
      </c>
      <c r="C861" s="39">
        <v>6.75</v>
      </c>
      <c r="D861" s="39" t="s">
        <v>231</v>
      </c>
      <c r="E861" s="35">
        <v>387.32</v>
      </c>
      <c r="F861" s="35">
        <f t="shared" si="14"/>
        <v>2614.41</v>
      </c>
    </row>
    <row r="862" spans="2:6" outlineLevel="1" x14ac:dyDescent="0.25">
      <c r="B862" s="34" t="s">
        <v>316</v>
      </c>
      <c r="C862" s="39">
        <v>41.699500000000008</v>
      </c>
      <c r="D862" s="39" t="s">
        <v>112</v>
      </c>
      <c r="E862" s="35">
        <v>27.69</v>
      </c>
      <c r="F862" s="35">
        <f t="shared" si="14"/>
        <v>1154.6591550000003</v>
      </c>
    </row>
    <row r="863" spans="2:6" outlineLevel="1" x14ac:dyDescent="0.25">
      <c r="B863" s="34" t="s">
        <v>317</v>
      </c>
      <c r="C863" s="39">
        <v>3.59</v>
      </c>
      <c r="D863" s="39" t="s">
        <v>112</v>
      </c>
      <c r="E863" s="35">
        <v>49.14</v>
      </c>
      <c r="F863" s="35">
        <f t="shared" si="14"/>
        <v>176.4126</v>
      </c>
    </row>
    <row r="864" spans="2:6" outlineLevel="1" x14ac:dyDescent="0.25">
      <c r="B864" s="34" t="s">
        <v>318</v>
      </c>
      <c r="C864" s="39">
        <v>8</v>
      </c>
      <c r="D864" s="39" t="s">
        <v>319</v>
      </c>
      <c r="E864" s="35">
        <v>123.9</v>
      </c>
      <c r="F864" s="35">
        <f t="shared" si="14"/>
        <v>991.2</v>
      </c>
    </row>
    <row r="865" spans="1:6" outlineLevel="1" x14ac:dyDescent="0.25">
      <c r="B865" s="34" t="s">
        <v>320</v>
      </c>
      <c r="C865" s="39">
        <v>7</v>
      </c>
      <c r="D865" s="39" t="s">
        <v>231</v>
      </c>
      <c r="E865" s="35">
        <v>50.15</v>
      </c>
      <c r="F865" s="35">
        <f t="shared" si="14"/>
        <v>351.05</v>
      </c>
    </row>
    <row r="866" spans="1:6" outlineLevel="1" x14ac:dyDescent="0.25">
      <c r="B866" s="34" t="s">
        <v>321</v>
      </c>
      <c r="C866" s="39">
        <v>2</v>
      </c>
      <c r="D866" s="39" t="s">
        <v>231</v>
      </c>
      <c r="E866" s="35">
        <v>79.650000000000006</v>
      </c>
      <c r="F866" s="35">
        <f t="shared" si="14"/>
        <v>159.30000000000001</v>
      </c>
    </row>
    <row r="867" spans="1:6" outlineLevel="1" x14ac:dyDescent="0.25">
      <c r="B867" s="34" t="s">
        <v>322</v>
      </c>
      <c r="C867" s="39">
        <v>2</v>
      </c>
      <c r="D867" s="39" t="s">
        <v>231</v>
      </c>
      <c r="E867" s="35">
        <v>697.38</v>
      </c>
      <c r="F867" s="35">
        <f t="shared" si="14"/>
        <v>1394.76</v>
      </c>
    </row>
    <row r="868" spans="1:6" outlineLevel="1" x14ac:dyDescent="0.25">
      <c r="B868" s="34" t="s">
        <v>323</v>
      </c>
      <c r="C868" s="39">
        <v>3</v>
      </c>
      <c r="D868" s="39" t="s">
        <v>231</v>
      </c>
      <c r="E868" s="35">
        <v>1100.01</v>
      </c>
      <c r="F868" s="35">
        <f t="shared" si="14"/>
        <v>3300.0299999999997</v>
      </c>
    </row>
    <row r="869" spans="1:6" outlineLevel="1" x14ac:dyDescent="0.25">
      <c r="B869" s="34" t="s">
        <v>324</v>
      </c>
      <c r="C869" s="39">
        <v>3</v>
      </c>
      <c r="D869" s="39" t="s">
        <v>231</v>
      </c>
      <c r="E869" s="35">
        <v>1091.43</v>
      </c>
      <c r="F869" s="35">
        <f t="shared" si="14"/>
        <v>3274.29</v>
      </c>
    </row>
    <row r="870" spans="1:6" outlineLevel="1" x14ac:dyDescent="0.25">
      <c r="B870" s="34" t="s">
        <v>325</v>
      </c>
      <c r="C870" s="39">
        <v>1</v>
      </c>
      <c r="D870" s="39" t="s">
        <v>231</v>
      </c>
      <c r="E870" s="35">
        <v>1242.83</v>
      </c>
      <c r="F870" s="35">
        <f t="shared" si="14"/>
        <v>1242.83</v>
      </c>
    </row>
    <row r="871" spans="1:6" outlineLevel="1" x14ac:dyDescent="0.25">
      <c r="B871" s="34" t="s">
        <v>326</v>
      </c>
      <c r="C871" s="39">
        <v>26</v>
      </c>
      <c r="D871" s="39" t="s">
        <v>231</v>
      </c>
      <c r="E871" s="35">
        <v>57.26</v>
      </c>
      <c r="F871" s="35">
        <f t="shared" si="14"/>
        <v>1488.76</v>
      </c>
    </row>
    <row r="872" spans="1:6" outlineLevel="1" x14ac:dyDescent="0.25">
      <c r="B872" s="34" t="s">
        <v>327</v>
      </c>
      <c r="C872" s="39">
        <v>8</v>
      </c>
      <c r="D872" s="39" t="s">
        <v>328</v>
      </c>
      <c r="E872" s="35">
        <v>1091.6300000000001</v>
      </c>
      <c r="F872" s="35">
        <f t="shared" si="14"/>
        <v>8733.0400000000009</v>
      </c>
    </row>
    <row r="873" spans="1:6" outlineLevel="1" x14ac:dyDescent="0.25">
      <c r="B873" s="34" t="s">
        <v>329</v>
      </c>
      <c r="C873" s="39">
        <v>8</v>
      </c>
      <c r="D873" s="39" t="s">
        <v>328</v>
      </c>
      <c r="E873" s="35">
        <v>736.63</v>
      </c>
      <c r="F873" s="35">
        <f t="shared" si="14"/>
        <v>5893.04</v>
      </c>
    </row>
    <row r="874" spans="1:6" outlineLevel="1" x14ac:dyDescent="0.25">
      <c r="B874" s="34"/>
      <c r="C874" s="39"/>
      <c r="D874" s="39"/>
      <c r="E874" s="35"/>
      <c r="F874" s="35"/>
    </row>
    <row r="875" spans="1:6" outlineLevel="1" x14ac:dyDescent="0.25">
      <c r="B875" s="34"/>
      <c r="C875" s="39"/>
      <c r="D875" s="39"/>
      <c r="E875" s="35"/>
      <c r="F875" s="35"/>
    </row>
    <row r="876" spans="1:6" s="24" customFormat="1" outlineLevel="1" x14ac:dyDescent="0.25">
      <c r="A876" s="77"/>
      <c r="B876" s="33" t="s">
        <v>352</v>
      </c>
      <c r="C876" s="50"/>
      <c r="D876" s="50"/>
      <c r="E876" s="11" t="s">
        <v>252</v>
      </c>
      <c r="F876" s="11">
        <f>SUM(F877:F888)</f>
        <v>9377.1783999999989</v>
      </c>
    </row>
    <row r="877" spans="1:6" outlineLevel="1" x14ac:dyDescent="0.25">
      <c r="B877" s="34" t="s">
        <v>353</v>
      </c>
      <c r="C877" s="39"/>
      <c r="D877" s="39"/>
      <c r="E877" s="35" t="s">
        <v>290</v>
      </c>
      <c r="F877" s="35">
        <v>852.47</v>
      </c>
    </row>
    <row r="878" spans="1:6" outlineLevel="1" x14ac:dyDescent="0.25">
      <c r="B878" s="34" t="s">
        <v>354</v>
      </c>
      <c r="C878" s="39"/>
      <c r="D878" s="39"/>
      <c r="E878" s="35"/>
      <c r="F878" s="35"/>
    </row>
    <row r="879" spans="1:6" outlineLevel="1" x14ac:dyDescent="0.25">
      <c r="B879" s="34" t="s">
        <v>355</v>
      </c>
      <c r="C879" s="39"/>
      <c r="D879" s="39"/>
      <c r="E879" s="35"/>
      <c r="F879" s="35"/>
    </row>
    <row r="880" spans="1:6" outlineLevel="1" x14ac:dyDescent="0.25">
      <c r="B880" s="34" t="s">
        <v>356</v>
      </c>
      <c r="C880" s="39"/>
      <c r="D880" s="39"/>
      <c r="E880" s="35"/>
      <c r="F880" s="35"/>
    </row>
    <row r="881" spans="1:6" outlineLevel="1" x14ac:dyDescent="0.25">
      <c r="B881" s="34"/>
      <c r="C881" s="39"/>
      <c r="D881" s="39"/>
      <c r="E881" s="35"/>
      <c r="F881" s="35"/>
    </row>
    <row r="882" spans="1:6" outlineLevel="1" x14ac:dyDescent="0.25">
      <c r="B882" s="34" t="s">
        <v>357</v>
      </c>
      <c r="C882" s="39">
        <v>12.1</v>
      </c>
      <c r="D882" s="39" t="s">
        <v>256</v>
      </c>
      <c r="E882" s="35">
        <v>44.3</v>
      </c>
      <c r="F882" s="35">
        <f t="shared" ref="F882:F888" si="15">+C882*E882</f>
        <v>536.03</v>
      </c>
    </row>
    <row r="883" spans="1:6" outlineLevel="1" x14ac:dyDescent="0.25">
      <c r="B883" s="34" t="s">
        <v>358</v>
      </c>
      <c r="C883" s="39">
        <v>5.5</v>
      </c>
      <c r="D883" s="39" t="s">
        <v>112</v>
      </c>
      <c r="E883" s="35">
        <v>27.69</v>
      </c>
      <c r="F883" s="35">
        <f t="shared" si="15"/>
        <v>152.29500000000002</v>
      </c>
    </row>
    <row r="884" spans="1:6" outlineLevel="1" x14ac:dyDescent="0.25">
      <c r="B884" s="34" t="s">
        <v>359</v>
      </c>
      <c r="C884" s="39">
        <v>1.02</v>
      </c>
      <c r="D884" s="39" t="s">
        <v>252</v>
      </c>
      <c r="E884" s="35">
        <v>4298.24</v>
      </c>
      <c r="F884" s="35">
        <f t="shared" si="15"/>
        <v>4384.2047999999995</v>
      </c>
    </row>
    <row r="885" spans="1:6" outlineLevel="1" x14ac:dyDescent="0.25">
      <c r="B885" s="34" t="s">
        <v>360</v>
      </c>
      <c r="C885" s="39">
        <v>0.74</v>
      </c>
      <c r="D885" s="39" t="s">
        <v>252</v>
      </c>
      <c r="E885" s="35">
        <v>1430.97</v>
      </c>
      <c r="F885" s="35">
        <f t="shared" si="15"/>
        <v>1058.9177999999999</v>
      </c>
    </row>
    <row r="886" spans="1:6" outlineLevel="1" x14ac:dyDescent="0.25">
      <c r="B886" s="34" t="s">
        <v>361</v>
      </c>
      <c r="C886" s="39">
        <v>0.1</v>
      </c>
      <c r="D886" s="39" t="s">
        <v>252</v>
      </c>
      <c r="E886" s="35">
        <v>6801.2</v>
      </c>
      <c r="F886" s="35">
        <f t="shared" si="15"/>
        <v>680.12</v>
      </c>
    </row>
    <row r="887" spans="1:6" outlineLevel="1" x14ac:dyDescent="0.25">
      <c r="B887" s="34" t="s">
        <v>362</v>
      </c>
      <c r="C887" s="39">
        <v>0.08</v>
      </c>
      <c r="D887" s="39" t="s">
        <v>252</v>
      </c>
      <c r="E887" s="35">
        <v>475.51</v>
      </c>
      <c r="F887" s="35">
        <f t="shared" si="15"/>
        <v>38.040799999999997</v>
      </c>
    </row>
    <row r="888" spans="1:6" outlineLevel="1" x14ac:dyDescent="0.25">
      <c r="B888" s="34" t="s">
        <v>363</v>
      </c>
      <c r="C888" s="39">
        <v>10</v>
      </c>
      <c r="D888" s="39" t="s">
        <v>290</v>
      </c>
      <c r="E888" s="35">
        <v>167.51</v>
      </c>
      <c r="F888" s="35">
        <f t="shared" si="15"/>
        <v>1675.1</v>
      </c>
    </row>
    <row r="890" spans="1:6" s="5" customFormat="1" x14ac:dyDescent="0.25">
      <c r="A890" s="76"/>
      <c r="B890" s="6" t="s">
        <v>364</v>
      </c>
      <c r="C890" s="48"/>
      <c r="D890" s="48"/>
      <c r="E890" s="7"/>
      <c r="F890" s="7"/>
    </row>
    <row r="891" spans="1:6" outlineLevel="1" x14ac:dyDescent="0.25">
      <c r="B891" s="34"/>
      <c r="C891" s="39"/>
      <c r="D891" s="39"/>
      <c r="E891" s="35"/>
      <c r="F891" s="35"/>
    </row>
    <row r="892" spans="1:6" s="24" customFormat="1" outlineLevel="1" x14ac:dyDescent="0.25">
      <c r="A892" s="77"/>
      <c r="B892" s="33" t="s">
        <v>365</v>
      </c>
      <c r="C892" s="50"/>
      <c r="D892" s="50"/>
      <c r="E892" s="11" t="s">
        <v>231</v>
      </c>
      <c r="F892" s="11">
        <f>SUM(F893:F897)</f>
        <v>1695.4349999999999</v>
      </c>
    </row>
    <row r="893" spans="1:6" outlineLevel="1" x14ac:dyDescent="0.25">
      <c r="B893" s="34" t="s">
        <v>366</v>
      </c>
      <c r="C893" s="39">
        <v>0.5</v>
      </c>
      <c r="D893" s="39" t="s">
        <v>367</v>
      </c>
      <c r="E893" s="35">
        <v>1183.9100000000001</v>
      </c>
      <c r="F893" s="35">
        <f>+C893*E893</f>
        <v>591.95500000000004</v>
      </c>
    </row>
    <row r="894" spans="1:6" outlineLevel="1" x14ac:dyDescent="0.25">
      <c r="B894" s="34" t="s">
        <v>368</v>
      </c>
      <c r="C894" s="39">
        <v>1</v>
      </c>
      <c r="D894" s="39" t="s">
        <v>231</v>
      </c>
      <c r="E894" s="35">
        <v>41.61</v>
      </c>
      <c r="F894" s="35">
        <f>+C894*E894</f>
        <v>41.61</v>
      </c>
    </row>
    <row r="895" spans="1:6" outlineLevel="1" x14ac:dyDescent="0.25">
      <c r="B895" s="34" t="s">
        <v>369</v>
      </c>
      <c r="C895" s="39">
        <v>0.04</v>
      </c>
      <c r="D895" s="39" t="s">
        <v>231</v>
      </c>
      <c r="E895" s="35">
        <v>292.05</v>
      </c>
      <c r="F895" s="35">
        <f>+C895*E895</f>
        <v>11.682</v>
      </c>
    </row>
    <row r="896" spans="1:6" outlineLevel="1" x14ac:dyDescent="0.25">
      <c r="B896" s="34" t="s">
        <v>370</v>
      </c>
      <c r="C896" s="39">
        <v>0.2</v>
      </c>
      <c r="D896" s="39" t="s">
        <v>258</v>
      </c>
      <c r="E896" s="35">
        <v>572.64</v>
      </c>
      <c r="F896" s="35">
        <f>+C896*E896</f>
        <v>114.52800000000001</v>
      </c>
    </row>
    <row r="897" spans="1:6" outlineLevel="1" x14ac:dyDescent="0.25">
      <c r="B897" s="34" t="s">
        <v>371</v>
      </c>
      <c r="C897" s="39">
        <v>1</v>
      </c>
      <c r="D897" s="39" t="s">
        <v>231</v>
      </c>
      <c r="E897" s="35">
        <v>935.66</v>
      </c>
      <c r="F897" s="35">
        <f>+C897*E897</f>
        <v>935.66</v>
      </c>
    </row>
    <row r="898" spans="1:6" outlineLevel="1" x14ac:dyDescent="0.25">
      <c r="B898" s="34"/>
      <c r="C898" s="39"/>
      <c r="D898" s="39"/>
      <c r="E898" s="35"/>
      <c r="F898" s="35"/>
    </row>
    <row r="899" spans="1:6" s="24" customFormat="1" outlineLevel="1" x14ac:dyDescent="0.25">
      <c r="A899" s="77"/>
      <c r="B899" s="33" t="s">
        <v>372</v>
      </c>
      <c r="C899" s="50"/>
      <c r="D899" s="50"/>
      <c r="E899" s="11" t="s">
        <v>231</v>
      </c>
      <c r="F899" s="11">
        <f>SUM(F900:F904)</f>
        <v>2198.7600000000002</v>
      </c>
    </row>
    <row r="900" spans="1:6" outlineLevel="1" x14ac:dyDescent="0.25">
      <c r="B900" s="34" t="s">
        <v>373</v>
      </c>
      <c r="C900" s="39">
        <v>0.5</v>
      </c>
      <c r="D900" s="39" t="s">
        <v>367</v>
      </c>
      <c r="E900" s="35">
        <v>1921.38</v>
      </c>
      <c r="F900" s="35">
        <f>+C900*E900</f>
        <v>960.69</v>
      </c>
    </row>
    <row r="901" spans="1:6" outlineLevel="1" x14ac:dyDescent="0.25">
      <c r="B901" s="34" t="s">
        <v>374</v>
      </c>
      <c r="C901" s="39">
        <v>1</v>
      </c>
      <c r="D901" s="39" t="s">
        <v>231</v>
      </c>
      <c r="E901" s="35">
        <v>41.61</v>
      </c>
      <c r="F901" s="35">
        <f>+C901*E901</f>
        <v>41.61</v>
      </c>
    </row>
    <row r="902" spans="1:6" outlineLevel="1" x14ac:dyDescent="0.25">
      <c r="B902" s="34" t="s">
        <v>369</v>
      </c>
      <c r="C902" s="39">
        <v>0.04</v>
      </c>
      <c r="D902" s="39" t="s">
        <v>231</v>
      </c>
      <c r="E902" s="35">
        <v>292.05</v>
      </c>
      <c r="F902" s="35">
        <f>+C902*E902</f>
        <v>11.682</v>
      </c>
    </row>
    <row r="903" spans="1:6" outlineLevel="1" x14ac:dyDescent="0.25">
      <c r="B903" s="34" t="s">
        <v>370</v>
      </c>
      <c r="C903" s="39">
        <v>0.2</v>
      </c>
      <c r="D903" s="39" t="s">
        <v>258</v>
      </c>
      <c r="E903" s="35">
        <v>572.64</v>
      </c>
      <c r="F903" s="35">
        <f>+C903*E903</f>
        <v>114.52800000000001</v>
      </c>
    </row>
    <row r="904" spans="1:6" outlineLevel="1" x14ac:dyDescent="0.25">
      <c r="B904" s="34" t="s">
        <v>371</v>
      </c>
      <c r="C904" s="39">
        <v>1</v>
      </c>
      <c r="D904" s="39" t="s">
        <v>290</v>
      </c>
      <c r="E904" s="35">
        <v>1070.25</v>
      </c>
      <c r="F904" s="35">
        <f>+C904*E904</f>
        <v>1070.25</v>
      </c>
    </row>
    <row r="906" spans="1:6" s="5" customFormat="1" x14ac:dyDescent="0.25">
      <c r="A906" s="76"/>
      <c r="B906" s="6" t="s">
        <v>375</v>
      </c>
      <c r="C906" s="48"/>
      <c r="D906" s="48"/>
      <c r="E906" s="7"/>
      <c r="F906" s="7"/>
    </row>
    <row r="907" spans="1:6" outlineLevel="1" x14ac:dyDescent="0.25">
      <c r="B907" s="34"/>
      <c r="C907" s="39"/>
      <c r="D907" s="39"/>
      <c r="E907" s="35"/>
      <c r="F907" s="35"/>
    </row>
    <row r="908" spans="1:6" s="24" customFormat="1" outlineLevel="1" x14ac:dyDescent="0.25">
      <c r="A908" s="77"/>
      <c r="B908" s="33" t="s">
        <v>376</v>
      </c>
      <c r="C908" s="50"/>
      <c r="D908" s="50"/>
      <c r="E908" s="11" t="s">
        <v>290</v>
      </c>
      <c r="F908" s="11" t="e">
        <f>SUM(F909:F911)</f>
        <v>#REF!</v>
      </c>
    </row>
    <row r="909" spans="1:6" outlineLevel="1" x14ac:dyDescent="0.25">
      <c r="A909" s="71" t="e">
        <f>+#REF!</f>
        <v>#REF!</v>
      </c>
      <c r="B909" s="34" t="s">
        <v>377</v>
      </c>
      <c r="C909" s="39">
        <v>3.7000000000000002E-3</v>
      </c>
      <c r="D909" s="39" t="s">
        <v>252</v>
      </c>
      <c r="E909" s="35" t="e">
        <f>IFERROR(VLOOKUP(A909,#REF!,3,FALSE),VLOOKUP(A909,#REF!,3))</f>
        <v>#REF!</v>
      </c>
      <c r="F909" s="35" t="e">
        <f>+C909*E909</f>
        <v>#REF!</v>
      </c>
    </row>
    <row r="910" spans="1:6" outlineLevel="1" x14ac:dyDescent="0.25">
      <c r="A910" s="71" t="e">
        <f>+#REF!</f>
        <v>#REF!</v>
      </c>
      <c r="B910" s="34" t="s">
        <v>378</v>
      </c>
      <c r="C910" s="39">
        <v>0.10933333333333332</v>
      </c>
      <c r="D910" s="39" t="s">
        <v>256</v>
      </c>
      <c r="E910" s="35" t="e">
        <f>IFERROR(VLOOKUP(A910,#REF!,3,FALSE),VLOOKUP(A910,#REF!,3))</f>
        <v>#REF!</v>
      </c>
      <c r="F910" s="35" t="e">
        <f>+C910*E910</f>
        <v>#REF!</v>
      </c>
    </row>
    <row r="911" spans="1:6" outlineLevel="1" x14ac:dyDescent="0.25">
      <c r="A911" s="71" t="e">
        <f>+#REF!</f>
        <v>#REF!</v>
      </c>
      <c r="B911" s="34" t="s">
        <v>137</v>
      </c>
      <c r="C911" s="39">
        <v>1</v>
      </c>
      <c r="D911" s="39" t="s">
        <v>290</v>
      </c>
      <c r="E911" s="35" t="e">
        <f>IFERROR(VLOOKUP(A911,#REF!,3,FALSE),VLOOKUP(A911,#REF!,3))</f>
        <v>#REF!</v>
      </c>
      <c r="F911" s="35" t="e">
        <f>+C911*E911</f>
        <v>#REF!</v>
      </c>
    </row>
    <row r="912" spans="1:6" outlineLevel="1" x14ac:dyDescent="0.25">
      <c r="B912" s="34"/>
      <c r="C912" s="39"/>
      <c r="D912" s="39"/>
      <c r="E912" s="35"/>
      <c r="F912" s="35"/>
    </row>
    <row r="913" spans="1:6" s="24" customFormat="1" outlineLevel="1" x14ac:dyDescent="0.25">
      <c r="A913" s="77"/>
      <c r="B913" s="33" t="s">
        <v>379</v>
      </c>
      <c r="C913" s="50"/>
      <c r="D913" s="50"/>
      <c r="E913" s="11" t="s">
        <v>13</v>
      </c>
      <c r="F913" s="11" t="e">
        <f>SUM(F914:F916)</f>
        <v>#REF!</v>
      </c>
    </row>
    <row r="914" spans="1:6" outlineLevel="1" x14ac:dyDescent="0.25">
      <c r="A914" s="71" t="e">
        <f>+#REF!</f>
        <v>#REF!</v>
      </c>
      <c r="B914" s="34" t="s">
        <v>380</v>
      </c>
      <c r="C914" s="39">
        <v>1.9499999999999999E-3</v>
      </c>
      <c r="D914" s="39" t="s">
        <v>252</v>
      </c>
      <c r="E914" s="35" t="e">
        <f>IFERROR(VLOOKUP(A914,#REF!,3,FALSE),VLOOKUP(A914,#REF!,3))</f>
        <v>#REF!</v>
      </c>
      <c r="F914" s="35" t="e">
        <f>+C914*E914</f>
        <v>#REF!</v>
      </c>
    </row>
    <row r="915" spans="1:6" outlineLevel="1" x14ac:dyDescent="0.25">
      <c r="A915" s="71" t="e">
        <f>+#REF!</f>
        <v>#REF!</v>
      </c>
      <c r="B915" s="34" t="s">
        <v>137</v>
      </c>
      <c r="C915" s="39">
        <v>1</v>
      </c>
      <c r="D915" s="39" t="s">
        <v>13</v>
      </c>
      <c r="E915" s="35" t="e">
        <f>IFERROR(VLOOKUP(A915,#REF!,3,FALSE),VLOOKUP(A915,#REF!,3))</f>
        <v>#REF!</v>
      </c>
      <c r="F915" s="35" t="e">
        <f>+C915*E915</f>
        <v>#REF!</v>
      </c>
    </row>
    <row r="916" spans="1:6" outlineLevel="1" x14ac:dyDescent="0.25">
      <c r="B916" s="34"/>
      <c r="C916" s="39"/>
      <c r="D916" s="39"/>
      <c r="E916" s="35"/>
      <c r="F916" s="35"/>
    </row>
    <row r="917" spans="1:6" s="24" customFormat="1" outlineLevel="1" x14ac:dyDescent="0.25">
      <c r="A917" s="77"/>
      <c r="B917" s="33" t="s">
        <v>381</v>
      </c>
      <c r="C917" s="50"/>
      <c r="D917" s="50"/>
      <c r="E917" s="11" t="s">
        <v>13</v>
      </c>
      <c r="F917" s="11" t="e">
        <f>SUM(F918:F922)</f>
        <v>#REF!</v>
      </c>
    </row>
    <row r="918" spans="1:6" outlineLevel="1" x14ac:dyDescent="0.25">
      <c r="A918" s="71" t="e">
        <f>+#REF!</f>
        <v>#REF!</v>
      </c>
      <c r="B918" s="34" t="s">
        <v>382</v>
      </c>
      <c r="C918" s="39">
        <v>2.171E-2</v>
      </c>
      <c r="D918" s="39" t="s">
        <v>252</v>
      </c>
      <c r="E918" s="35" t="e">
        <f>IFERROR(VLOOKUP(A918,#REF!,3,FALSE),VLOOKUP(A918,#REF!,3))</f>
        <v>#REF!</v>
      </c>
      <c r="F918" s="35" t="e">
        <f>+C918*E918</f>
        <v>#REF!</v>
      </c>
    </row>
    <row r="919" spans="1:6" outlineLevel="1" x14ac:dyDescent="0.25">
      <c r="A919" s="71" t="e">
        <f>+#REF!</f>
        <v>#REF!</v>
      </c>
      <c r="B919" s="34" t="s">
        <v>383</v>
      </c>
      <c r="C919" s="39">
        <v>3.3300000000000003E-2</v>
      </c>
      <c r="D919" s="39" t="s">
        <v>256</v>
      </c>
      <c r="E919" s="35" t="e">
        <f>IFERROR(VLOOKUP(A919,#REF!,3,FALSE),VLOOKUP(A919,#REF!,3))</f>
        <v>#REF!</v>
      </c>
      <c r="F919" s="35" t="e">
        <f>+C919*E919</f>
        <v>#REF!</v>
      </c>
    </row>
    <row r="920" spans="1:6" outlineLevel="1" x14ac:dyDescent="0.25">
      <c r="A920" s="71" t="e">
        <f>+#REF!</f>
        <v>#REF!</v>
      </c>
      <c r="B920" s="34" t="s">
        <v>384</v>
      </c>
      <c r="C920" s="39">
        <v>0.182</v>
      </c>
      <c r="D920" s="39" t="s">
        <v>256</v>
      </c>
      <c r="E920" s="35" t="e">
        <f>IFERROR(VLOOKUP(A920,#REF!,3,FALSE),VLOOKUP(A920,#REF!,3))</f>
        <v>#REF!</v>
      </c>
      <c r="F920" s="35" t="e">
        <f>+C920*E920</f>
        <v>#REF!</v>
      </c>
    </row>
    <row r="921" spans="1:6" outlineLevel="1" x14ac:dyDescent="0.25">
      <c r="A921" s="71" t="e">
        <f>+#REF!</f>
        <v>#REF!</v>
      </c>
      <c r="B921" s="34" t="s">
        <v>385</v>
      </c>
      <c r="C921" s="39">
        <v>2.3E-2</v>
      </c>
      <c r="D921" s="39" t="s">
        <v>258</v>
      </c>
      <c r="E921" s="35" t="e">
        <f>IFERROR(VLOOKUP(A921,#REF!,3,FALSE),VLOOKUP(A921,#REF!,3))</f>
        <v>#REF!</v>
      </c>
      <c r="F921" s="35" t="e">
        <f>+C921*E921</f>
        <v>#REF!</v>
      </c>
    </row>
    <row r="922" spans="1:6" outlineLevel="1" x14ac:dyDescent="0.25">
      <c r="A922" s="71" t="e">
        <f>+#REF!</f>
        <v>#REF!</v>
      </c>
      <c r="B922" s="34" t="s">
        <v>137</v>
      </c>
      <c r="C922" s="39">
        <v>1</v>
      </c>
      <c r="D922" s="39" t="s">
        <v>13</v>
      </c>
      <c r="E922" s="35" t="e">
        <f>IFERROR(VLOOKUP(A922,#REF!,3,FALSE),VLOOKUP(A922,#REF!,3))</f>
        <v>#REF!</v>
      </c>
      <c r="F922" s="35" t="e">
        <f>+C922*E922</f>
        <v>#REF!</v>
      </c>
    </row>
    <row r="923" spans="1:6" outlineLevel="1" x14ac:dyDescent="0.25">
      <c r="B923" s="34"/>
      <c r="C923" s="39"/>
      <c r="D923" s="39"/>
      <c r="E923" s="35"/>
      <c r="F923" s="35"/>
    </row>
    <row r="924" spans="1:6" s="24" customFormat="1" outlineLevel="1" x14ac:dyDescent="0.25">
      <c r="A924" s="77"/>
      <c r="B924" s="33" t="s">
        <v>386</v>
      </c>
      <c r="C924" s="50"/>
      <c r="D924" s="50"/>
      <c r="E924" s="11" t="s">
        <v>13</v>
      </c>
      <c r="F924" s="11" t="e">
        <f>SUM(F925:F930)</f>
        <v>#REF!</v>
      </c>
    </row>
    <row r="925" spans="1:6" outlineLevel="1" x14ac:dyDescent="0.25">
      <c r="A925" s="71" t="e">
        <f>+#REF!</f>
        <v>#REF!</v>
      </c>
      <c r="B925" s="34" t="s">
        <v>387</v>
      </c>
      <c r="C925" s="39">
        <v>2.5999999999999999E-2</v>
      </c>
      <c r="D925" s="39" t="s">
        <v>252</v>
      </c>
      <c r="E925" s="35" t="e">
        <f>IFERROR(VLOOKUP(A925,#REF!,3,FALSE),VLOOKUP(A925,#REF!,3))</f>
        <v>#REF!</v>
      </c>
      <c r="F925" s="35" t="e">
        <f t="shared" ref="F925:F930" si="16">+C925*E925</f>
        <v>#REF!</v>
      </c>
    </row>
    <row r="926" spans="1:6" outlineLevel="1" x14ac:dyDescent="0.25">
      <c r="A926" s="71" t="e">
        <f>+#REF!</f>
        <v>#REF!</v>
      </c>
      <c r="B926" s="34" t="s">
        <v>383</v>
      </c>
      <c r="C926" s="39">
        <v>3.3300000000000003E-2</v>
      </c>
      <c r="D926" s="39" t="s">
        <v>256</v>
      </c>
      <c r="E926" s="35" t="e">
        <f>IFERROR(VLOOKUP(A926,#REF!,3,FALSE),VLOOKUP(A926,#REF!,3))</f>
        <v>#REF!</v>
      </c>
      <c r="F926" s="35" t="e">
        <f t="shared" si="16"/>
        <v>#REF!</v>
      </c>
    </row>
    <row r="927" spans="1:6" outlineLevel="1" x14ac:dyDescent="0.25">
      <c r="A927" s="71" t="e">
        <f>+#REF!</f>
        <v>#REF!</v>
      </c>
      <c r="B927" s="34" t="s">
        <v>388</v>
      </c>
      <c r="C927" s="39">
        <v>1.4402000000000001</v>
      </c>
      <c r="D927" s="39" t="s">
        <v>256</v>
      </c>
      <c r="E927" s="35" t="e">
        <f>IFERROR(VLOOKUP(A927,#REF!,3,FALSE),VLOOKUP(A927,#REF!,3))</f>
        <v>#REF!</v>
      </c>
      <c r="F927" s="35" t="e">
        <f t="shared" si="16"/>
        <v>#REF!</v>
      </c>
    </row>
    <row r="928" spans="1:6" outlineLevel="1" x14ac:dyDescent="0.25">
      <c r="A928" s="71" t="e">
        <f>+#REF!</f>
        <v>#REF!</v>
      </c>
      <c r="B928" s="34" t="s">
        <v>385</v>
      </c>
      <c r="C928" s="39">
        <v>7.0300000000000001E-2</v>
      </c>
      <c r="D928" s="39" t="s">
        <v>258</v>
      </c>
      <c r="E928" s="35" t="e">
        <f>IFERROR(VLOOKUP(A928,#REF!,3,FALSE),VLOOKUP(A928,#REF!,3))</f>
        <v>#REF!</v>
      </c>
      <c r="F928" s="35" t="e">
        <f t="shared" si="16"/>
        <v>#REF!</v>
      </c>
    </row>
    <row r="929" spans="1:6" outlineLevel="1" x14ac:dyDescent="0.25">
      <c r="A929" s="71" t="e">
        <f>+#REF!</f>
        <v>#REF!</v>
      </c>
      <c r="B929" s="34" t="s">
        <v>389</v>
      </c>
      <c r="C929" s="39">
        <v>0.159</v>
      </c>
      <c r="D929" s="39" t="s">
        <v>112</v>
      </c>
      <c r="E929" s="35" t="e">
        <f>IFERROR(VLOOKUP(A929,#REF!,3,FALSE),VLOOKUP(A929,#REF!,3))</f>
        <v>#REF!</v>
      </c>
      <c r="F929" s="35" t="e">
        <f t="shared" si="16"/>
        <v>#REF!</v>
      </c>
    </row>
    <row r="930" spans="1:6" outlineLevel="1" x14ac:dyDescent="0.25">
      <c r="A930" s="71" t="e">
        <f>+#REF!</f>
        <v>#REF!</v>
      </c>
      <c r="B930" s="34" t="s">
        <v>137</v>
      </c>
      <c r="C930" s="39">
        <v>1</v>
      </c>
      <c r="D930" s="39" t="s">
        <v>13</v>
      </c>
      <c r="E930" s="35" t="e">
        <f>IFERROR(VLOOKUP(A930,#REF!,3,FALSE),VLOOKUP(A930,#REF!,3))</f>
        <v>#REF!</v>
      </c>
      <c r="F930" s="35" t="e">
        <f t="shared" si="16"/>
        <v>#REF!</v>
      </c>
    </row>
    <row r="931" spans="1:6" outlineLevel="1" x14ac:dyDescent="0.25">
      <c r="B931" s="34"/>
      <c r="C931" s="39"/>
      <c r="D931" s="39"/>
      <c r="E931" s="35"/>
      <c r="F931" s="35"/>
    </row>
    <row r="932" spans="1:6" s="24" customFormat="1" outlineLevel="1" x14ac:dyDescent="0.25">
      <c r="A932" s="71"/>
      <c r="B932" s="33" t="s">
        <v>390</v>
      </c>
      <c r="C932" s="50"/>
      <c r="D932" s="50"/>
      <c r="E932" s="11" t="s">
        <v>13</v>
      </c>
      <c r="F932" s="11" t="e">
        <f>SUM(F933:F937)</f>
        <v>#REF!</v>
      </c>
    </row>
    <row r="933" spans="1:6" outlineLevel="1" x14ac:dyDescent="0.25">
      <c r="A933" s="71" t="e">
        <f>+#REF!</f>
        <v>#REF!</v>
      </c>
      <c r="B933" s="34" t="s">
        <v>382</v>
      </c>
      <c r="C933" s="39">
        <v>2.1700000000000001E-2</v>
      </c>
      <c r="D933" s="39" t="s">
        <v>252</v>
      </c>
      <c r="E933" s="35" t="e">
        <f>IFERROR(VLOOKUP(A933,#REF!,3,FALSE),VLOOKUP(A933,#REF!,3))</f>
        <v>#REF!</v>
      </c>
      <c r="F933" s="35" t="e">
        <f>+C933*E933</f>
        <v>#REF!</v>
      </c>
    </row>
    <row r="934" spans="1:6" outlineLevel="1" x14ac:dyDescent="0.25">
      <c r="A934" s="71" t="e">
        <f>+#REF!</f>
        <v>#REF!</v>
      </c>
      <c r="B934" s="34" t="s">
        <v>383</v>
      </c>
      <c r="C934" s="39">
        <v>3.3300000000000003E-2</v>
      </c>
      <c r="D934" s="39" t="s">
        <v>256</v>
      </c>
      <c r="E934" s="35" t="e">
        <f>IFERROR(VLOOKUP(A934,#REF!,3,FALSE),VLOOKUP(A934,#REF!,3))</f>
        <v>#REF!</v>
      </c>
      <c r="F934" s="35" t="e">
        <f>+C934*E934</f>
        <v>#REF!</v>
      </c>
    </row>
    <row r="935" spans="1:6" outlineLevel="1" x14ac:dyDescent="0.25">
      <c r="A935" s="71" t="e">
        <f>+#REF!</f>
        <v>#REF!</v>
      </c>
      <c r="B935" s="34" t="s">
        <v>384</v>
      </c>
      <c r="C935" s="39">
        <v>0.182</v>
      </c>
      <c r="D935" s="39" t="s">
        <v>256</v>
      </c>
      <c r="E935" s="35" t="e">
        <f>IFERROR(VLOOKUP(A935,#REF!,3,FALSE),VLOOKUP(A935,#REF!,3))</f>
        <v>#REF!</v>
      </c>
      <c r="F935" s="35" t="e">
        <f>+C935*E935</f>
        <v>#REF!</v>
      </c>
    </row>
    <row r="936" spans="1:6" outlineLevel="1" x14ac:dyDescent="0.25">
      <c r="A936" s="71" t="e">
        <f>+#REF!</f>
        <v>#REF!</v>
      </c>
      <c r="B936" s="34" t="s">
        <v>385</v>
      </c>
      <c r="C936" s="39">
        <v>2.3E-2</v>
      </c>
      <c r="D936" s="39" t="s">
        <v>258</v>
      </c>
      <c r="E936" s="35" t="e">
        <f>IFERROR(VLOOKUP(A936,#REF!,3,FALSE),VLOOKUP(A936,#REF!,3))</f>
        <v>#REF!</v>
      </c>
      <c r="F936" s="35" t="e">
        <f>+C936*E936</f>
        <v>#REF!</v>
      </c>
    </row>
    <row r="937" spans="1:6" outlineLevel="1" x14ac:dyDescent="0.25">
      <c r="A937" s="71" t="e">
        <f>+#REF!</f>
        <v>#REF!</v>
      </c>
      <c r="B937" s="34" t="s">
        <v>137</v>
      </c>
      <c r="C937" s="39">
        <v>1</v>
      </c>
      <c r="D937" s="39" t="s">
        <v>13</v>
      </c>
      <c r="E937" s="35" t="e">
        <f>IFERROR(VLOOKUP(A937,#REF!,3,FALSE),VLOOKUP(A937,#REF!,3))</f>
        <v>#REF!</v>
      </c>
      <c r="F937" s="35" t="e">
        <f>+C937*E937</f>
        <v>#REF!</v>
      </c>
    </row>
    <row r="938" spans="1:6" outlineLevel="1" x14ac:dyDescent="0.25">
      <c r="B938" s="34"/>
      <c r="C938" s="39"/>
      <c r="D938" s="39"/>
      <c r="E938" s="35"/>
      <c r="F938" s="35"/>
    </row>
    <row r="939" spans="1:6" s="24" customFormat="1" outlineLevel="1" x14ac:dyDescent="0.25">
      <c r="A939" s="77"/>
      <c r="B939" s="33" t="s">
        <v>391</v>
      </c>
      <c r="C939" s="50"/>
      <c r="D939" s="50"/>
      <c r="E939" s="11" t="s">
        <v>13</v>
      </c>
      <c r="F939" s="11" t="e">
        <f>SUM(F940:F945)</f>
        <v>#REF!</v>
      </c>
    </row>
    <row r="940" spans="1:6" outlineLevel="1" x14ac:dyDescent="0.25">
      <c r="A940" s="71" t="e">
        <f>+#REF!</f>
        <v>#REF!</v>
      </c>
      <c r="B940" s="34" t="s">
        <v>382</v>
      </c>
      <c r="C940" s="39">
        <v>2.171E-2</v>
      </c>
      <c r="D940" s="39" t="s">
        <v>252</v>
      </c>
      <c r="E940" s="35" t="e">
        <f>IFERROR(VLOOKUP(A940,#REF!,3,FALSE),VLOOKUP(A940,#REF!,3))</f>
        <v>#REF!</v>
      </c>
      <c r="F940" s="35" t="e">
        <f t="shared" ref="F940:F945" si="17">+C940*E940</f>
        <v>#REF!</v>
      </c>
    </row>
    <row r="941" spans="1:6" outlineLevel="1" x14ac:dyDescent="0.25">
      <c r="A941" s="71" t="e">
        <f>+#REF!</f>
        <v>#REF!</v>
      </c>
      <c r="B941" s="34" t="s">
        <v>383</v>
      </c>
      <c r="C941" s="39">
        <v>3.3300000000000003E-2</v>
      </c>
      <c r="D941" s="39" t="s">
        <v>256</v>
      </c>
      <c r="E941" s="35" t="e">
        <f>IFERROR(VLOOKUP(A941,#REF!,3,FALSE),VLOOKUP(A941,#REF!,3))</f>
        <v>#REF!</v>
      </c>
      <c r="F941" s="35" t="e">
        <f t="shared" si="17"/>
        <v>#REF!</v>
      </c>
    </row>
    <row r="942" spans="1:6" outlineLevel="1" x14ac:dyDescent="0.25">
      <c r="A942" s="71" t="e">
        <f>+#REF!</f>
        <v>#REF!</v>
      </c>
      <c r="B942" s="34" t="s">
        <v>392</v>
      </c>
      <c r="C942" s="39">
        <v>2.5000000000000001E-2</v>
      </c>
      <c r="D942" s="39" t="s">
        <v>231</v>
      </c>
      <c r="E942" s="35" t="e">
        <f>IFERROR(VLOOKUP(A942,#REF!,3,FALSE),VLOOKUP(A942,#REF!,3))</f>
        <v>#REF!</v>
      </c>
      <c r="F942" s="35" t="e">
        <f t="shared" si="17"/>
        <v>#REF!</v>
      </c>
    </row>
    <row r="943" spans="1:6" outlineLevel="1" x14ac:dyDescent="0.25">
      <c r="A943" s="71" t="e">
        <f>+#REF!</f>
        <v>#REF!</v>
      </c>
      <c r="B943" s="34" t="s">
        <v>385</v>
      </c>
      <c r="C943" s="39">
        <v>7.0300000000000001E-2</v>
      </c>
      <c r="D943" s="39" t="s">
        <v>258</v>
      </c>
      <c r="E943" s="35" t="e">
        <f>IFERROR(VLOOKUP(A943,#REF!,3,FALSE),VLOOKUP(A943,#REF!,3))</f>
        <v>#REF!</v>
      </c>
      <c r="F943" s="35" t="e">
        <f t="shared" si="17"/>
        <v>#REF!</v>
      </c>
    </row>
    <row r="944" spans="1:6" outlineLevel="1" x14ac:dyDescent="0.25">
      <c r="A944" s="71" t="e">
        <f>+#REF!</f>
        <v>#REF!</v>
      </c>
      <c r="B944" s="34" t="s">
        <v>389</v>
      </c>
      <c r="C944" s="39">
        <v>0.159</v>
      </c>
      <c r="D944" s="39" t="s">
        <v>112</v>
      </c>
      <c r="E944" s="35" t="e">
        <f>IFERROR(VLOOKUP(A944,#REF!,3,FALSE),VLOOKUP(A944,#REF!,3))</f>
        <v>#REF!</v>
      </c>
      <c r="F944" s="35" t="e">
        <f t="shared" si="17"/>
        <v>#REF!</v>
      </c>
    </row>
    <row r="945" spans="1:6" outlineLevel="1" x14ac:dyDescent="0.25">
      <c r="A945" s="71" t="e">
        <f>+#REF!</f>
        <v>#REF!</v>
      </c>
      <c r="B945" s="34" t="s">
        <v>137</v>
      </c>
      <c r="C945" s="39">
        <v>1</v>
      </c>
      <c r="D945" s="39" t="s">
        <v>13</v>
      </c>
      <c r="E945" s="35" t="e">
        <f>IFERROR(VLOOKUP(A945,#REF!,3,FALSE),VLOOKUP(A945,#REF!,3))</f>
        <v>#REF!</v>
      </c>
      <c r="F945" s="35" t="e">
        <f t="shared" si="17"/>
        <v>#REF!</v>
      </c>
    </row>
    <row r="946" spans="1:6" outlineLevel="1" x14ac:dyDescent="0.25">
      <c r="B946" s="34"/>
      <c r="C946" s="39"/>
      <c r="D946" s="39"/>
      <c r="E946" s="35"/>
      <c r="F946" s="35"/>
    </row>
    <row r="947" spans="1:6" s="24" customFormat="1" outlineLevel="1" x14ac:dyDescent="0.25">
      <c r="A947" s="77"/>
      <c r="B947" s="33" t="s">
        <v>393</v>
      </c>
      <c r="C947" s="50"/>
      <c r="D947" s="50"/>
      <c r="E947" s="11" t="s">
        <v>13</v>
      </c>
      <c r="F947" s="11" t="e">
        <f>SUM(F948:F953)</f>
        <v>#REF!</v>
      </c>
    </row>
    <row r="948" spans="1:6" outlineLevel="1" x14ac:dyDescent="0.25">
      <c r="A948" s="71" t="e">
        <f>+#REF!</f>
        <v>#REF!</v>
      </c>
      <c r="B948" s="34" t="s">
        <v>394</v>
      </c>
      <c r="C948" s="39">
        <v>1.976E-2</v>
      </c>
      <c r="D948" s="39" t="s">
        <v>252</v>
      </c>
      <c r="E948" s="35" t="e">
        <f>IFERROR(VLOOKUP(A948,#REF!,3,FALSE),VLOOKUP(A948,#REF!,3))</f>
        <v>#REF!</v>
      </c>
      <c r="F948" s="35" t="e">
        <f t="shared" ref="F948:F953" si="18">+C948*E948</f>
        <v>#REF!</v>
      </c>
    </row>
    <row r="949" spans="1:6" outlineLevel="1" x14ac:dyDescent="0.25">
      <c r="A949" s="71" t="e">
        <f>+#REF!</f>
        <v>#REF!</v>
      </c>
      <c r="B949" s="34" t="s">
        <v>383</v>
      </c>
      <c r="C949" s="39">
        <v>3.3300000000000003E-2</v>
      </c>
      <c r="D949" s="39" t="s">
        <v>256</v>
      </c>
      <c r="E949" s="35" t="e">
        <f>IFERROR(VLOOKUP(A949,#REF!,3,FALSE),VLOOKUP(A949,#REF!,3))</f>
        <v>#REF!</v>
      </c>
      <c r="F949" s="35" t="e">
        <f t="shared" si="18"/>
        <v>#REF!</v>
      </c>
    </row>
    <row r="950" spans="1:6" outlineLevel="1" x14ac:dyDescent="0.25">
      <c r="A950" s="71" t="e">
        <f>+#REF!</f>
        <v>#REF!</v>
      </c>
      <c r="B950" s="34" t="s">
        <v>384</v>
      </c>
      <c r="C950" s="39">
        <v>0.182</v>
      </c>
      <c r="D950" s="39" t="s">
        <v>256</v>
      </c>
      <c r="E950" s="35" t="e">
        <f>IFERROR(VLOOKUP(A950,#REF!,3,FALSE),VLOOKUP(A950,#REF!,3))</f>
        <v>#REF!</v>
      </c>
      <c r="F950" s="35" t="e">
        <f t="shared" si="18"/>
        <v>#REF!</v>
      </c>
    </row>
    <row r="951" spans="1:6" outlineLevel="1" x14ac:dyDescent="0.25">
      <c r="A951" s="71" t="e">
        <f>+#REF!</f>
        <v>#REF!</v>
      </c>
      <c r="B951" s="34" t="s">
        <v>385</v>
      </c>
      <c r="C951" s="39">
        <v>2.3E-2</v>
      </c>
      <c r="D951" s="39" t="s">
        <v>258</v>
      </c>
      <c r="E951" s="35" t="e">
        <f>IFERROR(VLOOKUP(A951,#REF!,3,FALSE),VLOOKUP(A951,#REF!,3))</f>
        <v>#REF!</v>
      </c>
      <c r="F951" s="35" t="e">
        <f t="shared" si="18"/>
        <v>#REF!</v>
      </c>
    </row>
    <row r="952" spans="1:6" outlineLevel="1" x14ac:dyDescent="0.25">
      <c r="A952" s="71" t="e">
        <f>+#REF!</f>
        <v>#REF!</v>
      </c>
      <c r="B952" s="34" t="s">
        <v>395</v>
      </c>
      <c r="C952" s="39">
        <v>5.2999999999999999E-2</v>
      </c>
      <c r="D952" s="39" t="s">
        <v>195</v>
      </c>
      <c r="E952" s="35" t="e">
        <f>IFERROR(VLOOKUP(A952,#REF!,3,FALSE),VLOOKUP(A952,#REF!,3))</f>
        <v>#REF!</v>
      </c>
      <c r="F952" s="35" t="e">
        <f t="shared" si="18"/>
        <v>#REF!</v>
      </c>
    </row>
    <row r="953" spans="1:6" outlineLevel="1" x14ac:dyDescent="0.25">
      <c r="A953" s="71" t="e">
        <f>+#REF!</f>
        <v>#REF!</v>
      </c>
      <c r="B953" s="34" t="s">
        <v>137</v>
      </c>
      <c r="C953" s="39">
        <v>1</v>
      </c>
      <c r="D953" s="39" t="s">
        <v>13</v>
      </c>
      <c r="E953" s="35" t="e">
        <f>IFERROR(VLOOKUP(A953,#REF!,3,FALSE),VLOOKUP(A953,#REF!,3))</f>
        <v>#REF!</v>
      </c>
      <c r="F953" s="35" t="e">
        <f t="shared" si="18"/>
        <v>#REF!</v>
      </c>
    </row>
    <row r="954" spans="1:6" outlineLevel="1" x14ac:dyDescent="0.25">
      <c r="B954" s="34"/>
      <c r="C954" s="39"/>
      <c r="D954" s="39"/>
      <c r="E954" s="35"/>
      <c r="F954" s="35"/>
    </row>
    <row r="955" spans="1:6" s="24" customFormat="1" outlineLevel="1" x14ac:dyDescent="0.25">
      <c r="A955" s="77"/>
      <c r="B955" s="33" t="s">
        <v>396</v>
      </c>
      <c r="C955" s="50"/>
      <c r="D955" s="50"/>
      <c r="E955" s="11" t="s">
        <v>13</v>
      </c>
      <c r="F955" s="11" t="e">
        <f>SUM(F956:F961)</f>
        <v>#REF!</v>
      </c>
    </row>
    <row r="956" spans="1:6" outlineLevel="1" x14ac:dyDescent="0.25">
      <c r="A956" s="71" t="e">
        <f>+#REF!</f>
        <v>#REF!</v>
      </c>
      <c r="B956" s="34" t="s">
        <v>382</v>
      </c>
      <c r="C956" s="39">
        <v>2.171E-2</v>
      </c>
      <c r="D956" s="39" t="s">
        <v>252</v>
      </c>
      <c r="E956" s="35" t="e">
        <f>IFERROR(VLOOKUP(A956,#REF!,3,FALSE),VLOOKUP(A956,#REF!,3))</f>
        <v>#REF!</v>
      </c>
      <c r="F956" s="35" t="e">
        <f t="shared" ref="F956:F961" si="19">+C956*E956</f>
        <v>#REF!</v>
      </c>
    </row>
    <row r="957" spans="1:6" outlineLevel="1" x14ac:dyDescent="0.25">
      <c r="A957" s="71" t="e">
        <f>+#REF!</f>
        <v>#REF!</v>
      </c>
      <c r="B957" s="34" t="s">
        <v>397</v>
      </c>
      <c r="C957" s="39">
        <v>6.6699999999999995E-2</v>
      </c>
      <c r="D957" s="39" t="s">
        <v>256</v>
      </c>
      <c r="E957" s="35" t="e">
        <f>IFERROR(VLOOKUP(A957,#REF!,3,FALSE),VLOOKUP(A957,#REF!,3))</f>
        <v>#REF!</v>
      </c>
      <c r="F957" s="35" t="e">
        <f t="shared" si="19"/>
        <v>#REF!</v>
      </c>
    </row>
    <row r="958" spans="1:6" outlineLevel="1" x14ac:dyDescent="0.25">
      <c r="A958" s="71" t="e">
        <f>+#REF!</f>
        <v>#REF!</v>
      </c>
      <c r="B958" s="34" t="s">
        <v>388</v>
      </c>
      <c r="C958" s="39">
        <v>1.4402000000000001</v>
      </c>
      <c r="D958" s="39" t="s">
        <v>256</v>
      </c>
      <c r="E958" s="35" t="e">
        <f>IFERROR(VLOOKUP(A958,#REF!,3,FALSE),VLOOKUP(A958,#REF!,3))</f>
        <v>#REF!</v>
      </c>
      <c r="F958" s="35" t="e">
        <f t="shared" si="19"/>
        <v>#REF!</v>
      </c>
    </row>
    <row r="959" spans="1:6" outlineLevel="1" x14ac:dyDescent="0.25">
      <c r="A959" s="71" t="e">
        <f>+#REF!</f>
        <v>#REF!</v>
      </c>
      <c r="B959" s="34" t="s">
        <v>385</v>
      </c>
      <c r="C959" s="39">
        <v>7.0300000000000001E-2</v>
      </c>
      <c r="D959" s="39" t="s">
        <v>258</v>
      </c>
      <c r="E959" s="35" t="e">
        <f>IFERROR(VLOOKUP(A959,#REF!,3,FALSE),VLOOKUP(A959,#REF!,3))</f>
        <v>#REF!</v>
      </c>
      <c r="F959" s="35" t="e">
        <f t="shared" si="19"/>
        <v>#REF!</v>
      </c>
    </row>
    <row r="960" spans="1:6" outlineLevel="1" x14ac:dyDescent="0.25">
      <c r="A960" s="71" t="e">
        <f>+#REF!</f>
        <v>#REF!</v>
      </c>
      <c r="B960" s="34" t="s">
        <v>389</v>
      </c>
      <c r="C960" s="39">
        <v>0.159</v>
      </c>
      <c r="D960" s="39" t="s">
        <v>112</v>
      </c>
      <c r="E960" s="35" t="e">
        <f>IFERROR(VLOOKUP(A960,#REF!,3,FALSE),VLOOKUP(A960,#REF!,3))</f>
        <v>#REF!</v>
      </c>
      <c r="F960" s="35" t="e">
        <f t="shared" si="19"/>
        <v>#REF!</v>
      </c>
    </row>
    <row r="961" spans="1:6" outlineLevel="1" x14ac:dyDescent="0.25">
      <c r="A961" s="71" t="e">
        <f>+#REF!</f>
        <v>#REF!</v>
      </c>
      <c r="B961" s="34" t="s">
        <v>137</v>
      </c>
      <c r="C961" s="39">
        <v>1</v>
      </c>
      <c r="D961" s="39" t="s">
        <v>13</v>
      </c>
      <c r="E961" s="35" t="e">
        <f>IFERROR(VLOOKUP(A961,#REF!,3,FALSE),VLOOKUP(A961,#REF!,3))</f>
        <v>#REF!</v>
      </c>
      <c r="F961" s="35" t="e">
        <f t="shared" si="19"/>
        <v>#REF!</v>
      </c>
    </row>
    <row r="962" spans="1:6" outlineLevel="1" x14ac:dyDescent="0.25">
      <c r="B962" s="34"/>
      <c r="C962" s="39"/>
      <c r="D962" s="39"/>
      <c r="E962" s="35"/>
      <c r="F962" s="35"/>
    </row>
    <row r="963" spans="1:6" s="24" customFormat="1" outlineLevel="1" x14ac:dyDescent="0.25">
      <c r="A963" s="77"/>
      <c r="B963" s="33" t="s">
        <v>398</v>
      </c>
      <c r="C963" s="50"/>
      <c r="D963" s="50"/>
      <c r="E963" s="11" t="s">
        <v>13</v>
      </c>
      <c r="F963" s="11" t="e">
        <f>SUM(F964:F968)</f>
        <v>#REF!</v>
      </c>
    </row>
    <row r="964" spans="1:6" outlineLevel="1" x14ac:dyDescent="0.25">
      <c r="A964" s="71" t="e">
        <f>+#REF!</f>
        <v>#REF!</v>
      </c>
      <c r="B964" s="34" t="s">
        <v>382</v>
      </c>
      <c r="C964" s="39">
        <v>2.171E-2</v>
      </c>
      <c r="D964" s="39" t="s">
        <v>252</v>
      </c>
      <c r="E964" s="35" t="e">
        <f>IFERROR(VLOOKUP(A964,#REF!,3,FALSE),VLOOKUP(A964,#REF!,3))</f>
        <v>#REF!</v>
      </c>
      <c r="F964" s="35" t="e">
        <f>+C964*E964</f>
        <v>#REF!</v>
      </c>
    </row>
    <row r="965" spans="1:6" outlineLevel="1" x14ac:dyDescent="0.25">
      <c r="A965" s="71" t="e">
        <f>+#REF!</f>
        <v>#REF!</v>
      </c>
      <c r="B965" s="34" t="s">
        <v>384</v>
      </c>
      <c r="C965" s="39">
        <v>1.4402000000000001</v>
      </c>
      <c r="D965" s="39" t="s">
        <v>256</v>
      </c>
      <c r="E965" s="35" t="e">
        <f>IFERROR(VLOOKUP(A965,#REF!,3,FALSE),VLOOKUP(A965,#REF!,3))</f>
        <v>#REF!</v>
      </c>
      <c r="F965" s="35" t="e">
        <f>+C965*E965</f>
        <v>#REF!</v>
      </c>
    </row>
    <row r="966" spans="1:6" outlineLevel="1" x14ac:dyDescent="0.25">
      <c r="A966" s="71" t="e">
        <f>+#REF!</f>
        <v>#REF!</v>
      </c>
      <c r="B966" s="34" t="s">
        <v>385</v>
      </c>
      <c r="C966" s="39">
        <v>7.0300000000000001E-2</v>
      </c>
      <c r="D966" s="39" t="s">
        <v>258</v>
      </c>
      <c r="E966" s="35" t="e">
        <f>IFERROR(VLOOKUP(A966,#REF!,3,FALSE),VLOOKUP(A966,#REF!,3))</f>
        <v>#REF!</v>
      </c>
      <c r="F966" s="35" t="e">
        <f>+C966*E966</f>
        <v>#REF!</v>
      </c>
    </row>
    <row r="967" spans="1:6" outlineLevel="1" x14ac:dyDescent="0.25">
      <c r="A967" s="71" t="e">
        <f>+#REF!</f>
        <v>#REF!</v>
      </c>
      <c r="B967" s="34" t="s">
        <v>389</v>
      </c>
      <c r="C967" s="39">
        <v>0.159</v>
      </c>
      <c r="D967" s="39" t="s">
        <v>112</v>
      </c>
      <c r="E967" s="35" t="e">
        <f>IFERROR(VLOOKUP(A967,#REF!,3,FALSE),VLOOKUP(A967,#REF!,3))</f>
        <v>#REF!</v>
      </c>
      <c r="F967" s="35" t="e">
        <f>+C967*E967</f>
        <v>#REF!</v>
      </c>
    </row>
    <row r="968" spans="1:6" outlineLevel="1" x14ac:dyDescent="0.25">
      <c r="A968" s="71" t="e">
        <f>+#REF!</f>
        <v>#REF!</v>
      </c>
      <c r="B968" s="34" t="s">
        <v>137</v>
      </c>
      <c r="C968" s="39">
        <v>1</v>
      </c>
      <c r="D968" s="39" t="s">
        <v>13</v>
      </c>
      <c r="E968" s="35" t="e">
        <f>IFERROR(VLOOKUP(A968,#REF!,3,FALSE),VLOOKUP(A968,#REF!,3))</f>
        <v>#REF!</v>
      </c>
      <c r="F968" s="35" t="e">
        <f>+C968*E968</f>
        <v>#REF!</v>
      </c>
    </row>
    <row r="969" spans="1:6" outlineLevel="1" x14ac:dyDescent="0.25">
      <c r="B969" s="34"/>
      <c r="C969" s="39"/>
      <c r="D969" s="39"/>
      <c r="E969" s="35"/>
      <c r="F969" s="35"/>
    </row>
    <row r="970" spans="1:6" s="24" customFormat="1" outlineLevel="1" x14ac:dyDescent="0.25">
      <c r="A970" s="77"/>
      <c r="B970" s="33" t="s">
        <v>399</v>
      </c>
      <c r="C970" s="50"/>
      <c r="D970" s="50"/>
      <c r="E970" s="11" t="s">
        <v>290</v>
      </c>
      <c r="F970" s="11">
        <v>209.2</v>
      </c>
    </row>
    <row r="971" spans="1:6" outlineLevel="1" x14ac:dyDescent="0.25">
      <c r="A971" s="71" t="e">
        <f>+#REF!</f>
        <v>#REF!</v>
      </c>
      <c r="B971" s="34" t="s">
        <v>400</v>
      </c>
      <c r="C971" s="39">
        <v>8.6800000000000002E-3</v>
      </c>
      <c r="D971" s="39" t="s">
        <v>252</v>
      </c>
      <c r="E971" s="35" t="e">
        <f>IFERROR(VLOOKUP(A971,#REF!,3,FALSE),VLOOKUP(A971,#REF!,3))</f>
        <v>#REF!</v>
      </c>
      <c r="F971" s="35" t="e">
        <f>+C971*E971</f>
        <v>#REF!</v>
      </c>
    </row>
    <row r="972" spans="1:6" outlineLevel="1" x14ac:dyDescent="0.25">
      <c r="A972" s="71" t="e">
        <f>+#REF!</f>
        <v>#REF!</v>
      </c>
      <c r="B972" s="34" t="s">
        <v>401</v>
      </c>
      <c r="C972" s="39">
        <v>0.27</v>
      </c>
      <c r="D972" s="39" t="s">
        <v>256</v>
      </c>
      <c r="E972" s="35" t="e">
        <f>IFERROR(VLOOKUP(A972,#REF!,3,FALSE),VLOOKUP(A972,#REF!,3))</f>
        <v>#REF!</v>
      </c>
      <c r="F972" s="35" t="e">
        <f>+C972*E972</f>
        <v>#REF!</v>
      </c>
    </row>
    <row r="973" spans="1:6" outlineLevel="1" x14ac:dyDescent="0.25">
      <c r="A973" s="71" t="e">
        <f>+#REF!</f>
        <v>#REF!</v>
      </c>
      <c r="B973" s="34" t="s">
        <v>137</v>
      </c>
      <c r="C973" s="39">
        <v>1</v>
      </c>
      <c r="D973" s="39" t="s">
        <v>290</v>
      </c>
      <c r="E973" s="35" t="e">
        <f>IFERROR(VLOOKUP(A973,#REF!,3,FALSE),VLOOKUP(A973,#REF!,3))</f>
        <v>#REF!</v>
      </c>
      <c r="F973" s="35" t="e">
        <f>+C973*E973</f>
        <v>#REF!</v>
      </c>
    </row>
    <row r="974" spans="1:6" outlineLevel="1" x14ac:dyDescent="0.25">
      <c r="B974" s="34"/>
      <c r="C974" s="39"/>
      <c r="D974" s="39"/>
      <c r="E974" s="35"/>
      <c r="F974" s="35"/>
    </row>
    <row r="975" spans="1:6" s="24" customFormat="1" outlineLevel="1" x14ac:dyDescent="0.25">
      <c r="A975" s="77"/>
      <c r="B975" s="33" t="s">
        <v>402</v>
      </c>
      <c r="C975" s="50"/>
      <c r="D975" s="50"/>
      <c r="E975" s="11" t="s">
        <v>13</v>
      </c>
      <c r="F975" s="11" t="e">
        <f>SUM(F976:F978)</f>
        <v>#REF!</v>
      </c>
    </row>
    <row r="976" spans="1:6" ht="31.5" outlineLevel="1" x14ac:dyDescent="0.25">
      <c r="A976" s="71" t="e">
        <f>+#REF!</f>
        <v>#REF!</v>
      </c>
      <c r="B976" s="34" t="s">
        <v>403</v>
      </c>
      <c r="C976" s="39">
        <v>7.4999999999999997E-3</v>
      </c>
      <c r="D976" s="39" t="s">
        <v>252</v>
      </c>
      <c r="E976" s="35" t="e">
        <f>IFERROR(VLOOKUP(A976,#REF!,3,FALSE),VLOOKUP(A976,#REF!,3))</f>
        <v>#REF!</v>
      </c>
      <c r="F976" s="35" t="e">
        <f>+C976*E976</f>
        <v>#REF!</v>
      </c>
    </row>
    <row r="977" spans="1:6" outlineLevel="1" x14ac:dyDescent="0.25">
      <c r="A977" s="71" t="e">
        <f>+#REF!</f>
        <v>#REF!</v>
      </c>
      <c r="B977" s="34" t="s">
        <v>383</v>
      </c>
      <c r="C977" s="39">
        <v>3.3299999999999996E-2</v>
      </c>
      <c r="D977" s="39" t="s">
        <v>256</v>
      </c>
      <c r="E977" s="35" t="e">
        <f>IFERROR(VLOOKUP(A977,#REF!,3,FALSE),VLOOKUP(A977,#REF!,3))</f>
        <v>#REF!</v>
      </c>
      <c r="F977" s="35" t="e">
        <f>+C977*E977</f>
        <v>#REF!</v>
      </c>
    </row>
    <row r="978" spans="1:6" outlineLevel="1" x14ac:dyDescent="0.25">
      <c r="A978" s="71" t="e">
        <f>+#REF!</f>
        <v>#REF!</v>
      </c>
      <c r="B978" s="34" t="s">
        <v>137</v>
      </c>
      <c r="C978" s="39">
        <v>1</v>
      </c>
      <c r="D978" s="39" t="s">
        <v>13</v>
      </c>
      <c r="E978" s="35" t="e">
        <f>IFERROR(VLOOKUP(A978,#REF!,3,FALSE),VLOOKUP(A978,#REF!,3))</f>
        <v>#REF!</v>
      </c>
      <c r="F978" s="35" t="e">
        <f>+C978*E978</f>
        <v>#REF!</v>
      </c>
    </row>
    <row r="979" spans="1:6" outlineLevel="1" x14ac:dyDescent="0.25">
      <c r="B979" s="34"/>
      <c r="C979" s="39"/>
      <c r="D979" s="39"/>
      <c r="E979" s="35"/>
      <c r="F979" s="35"/>
    </row>
    <row r="980" spans="1:6" s="24" customFormat="1" outlineLevel="1" x14ac:dyDescent="0.25">
      <c r="A980" s="77"/>
      <c r="B980" s="33" t="s">
        <v>404</v>
      </c>
      <c r="C980" s="50"/>
      <c r="D980" s="50"/>
      <c r="E980" s="11" t="s">
        <v>290</v>
      </c>
      <c r="F980" s="11" t="e">
        <f>SUM(F981:F983)</f>
        <v>#REF!</v>
      </c>
    </row>
    <row r="981" spans="1:6" outlineLevel="1" x14ac:dyDescent="0.25">
      <c r="A981" s="71" t="e">
        <f>+#REF!</f>
        <v>#REF!</v>
      </c>
      <c r="B981" s="34" t="s">
        <v>405</v>
      </c>
      <c r="C981" s="39">
        <v>9.5399999999999999E-3</v>
      </c>
      <c r="D981" s="39" t="s">
        <v>252</v>
      </c>
      <c r="E981" s="35" t="e">
        <f>IFERROR(VLOOKUP(A981,#REF!,3,FALSE),VLOOKUP(A981,#REF!,3))</f>
        <v>#REF!</v>
      </c>
      <c r="F981" s="35" t="e">
        <f>+C981*E981</f>
        <v>#REF!</v>
      </c>
    </row>
    <row r="982" spans="1:6" outlineLevel="1" x14ac:dyDescent="0.25">
      <c r="A982" s="71" t="e">
        <f>+#REF!</f>
        <v>#REF!</v>
      </c>
      <c r="B982" s="34" t="s">
        <v>378</v>
      </c>
      <c r="C982" s="39">
        <v>0.218</v>
      </c>
      <c r="D982" s="39" t="s">
        <v>256</v>
      </c>
      <c r="E982" s="35" t="e">
        <f>IFERROR(VLOOKUP(A982,#REF!,3,FALSE),VLOOKUP(A982,#REF!,3))</f>
        <v>#REF!</v>
      </c>
      <c r="F982" s="35" t="e">
        <f>+C982*E982</f>
        <v>#REF!</v>
      </c>
    </row>
    <row r="983" spans="1:6" outlineLevel="1" x14ac:dyDescent="0.25">
      <c r="A983" s="71" t="e">
        <f>+#REF!</f>
        <v>#REF!</v>
      </c>
      <c r="B983" s="34" t="s">
        <v>137</v>
      </c>
      <c r="C983" s="39">
        <v>1</v>
      </c>
      <c r="D983" s="39" t="s">
        <v>290</v>
      </c>
      <c r="E983" s="35" t="e">
        <f>IFERROR(VLOOKUP(A983,#REF!,3,FALSE),VLOOKUP(A983,#REF!,3))</f>
        <v>#REF!</v>
      </c>
      <c r="F983" s="35" t="e">
        <f>+C983*E983</f>
        <v>#REF!</v>
      </c>
    </row>
    <row r="984" spans="1:6" outlineLevel="1" x14ac:dyDescent="0.25">
      <c r="B984" s="34"/>
      <c r="C984" s="39"/>
      <c r="D984" s="39"/>
      <c r="E984" s="35"/>
      <c r="F984" s="35"/>
    </row>
    <row r="985" spans="1:6" s="24" customFormat="1" outlineLevel="1" x14ac:dyDescent="0.25">
      <c r="A985" s="77"/>
      <c r="B985" s="33" t="s">
        <v>406</v>
      </c>
      <c r="C985" s="50"/>
      <c r="D985" s="50"/>
      <c r="E985" s="11" t="s">
        <v>290</v>
      </c>
      <c r="F985" s="11" t="e">
        <f>SUM(F986:F988)</f>
        <v>#REF!</v>
      </c>
    </row>
    <row r="986" spans="1:6" outlineLevel="1" x14ac:dyDescent="0.25">
      <c r="A986" s="71" t="e">
        <f>+#REF!</f>
        <v>#REF!</v>
      </c>
      <c r="B986" s="34" t="s">
        <v>405</v>
      </c>
      <c r="C986" s="39">
        <v>4.7699999999999999E-3</v>
      </c>
      <c r="D986" s="39" t="s">
        <v>252</v>
      </c>
      <c r="E986" s="35" t="e">
        <f>IFERROR(VLOOKUP(A986,#REF!,3,FALSE),VLOOKUP(A986,#REF!,3))</f>
        <v>#REF!</v>
      </c>
      <c r="F986" s="35" t="e">
        <f>+C986*E986</f>
        <v>#REF!</v>
      </c>
    </row>
    <row r="987" spans="1:6" outlineLevel="1" x14ac:dyDescent="0.25">
      <c r="A987" s="71" t="e">
        <f>+#REF!</f>
        <v>#REF!</v>
      </c>
      <c r="B987" s="34" t="s">
        <v>407</v>
      </c>
      <c r="C987" s="39">
        <v>0.109</v>
      </c>
      <c r="D987" s="39" t="s">
        <v>256</v>
      </c>
      <c r="E987" s="35" t="e">
        <f>IFERROR(VLOOKUP(A987,#REF!,3,FALSE),VLOOKUP(A987,#REF!,3))</f>
        <v>#REF!</v>
      </c>
      <c r="F987" s="35" t="e">
        <f>+C987*E987</f>
        <v>#REF!</v>
      </c>
    </row>
    <row r="988" spans="1:6" outlineLevel="1" x14ac:dyDescent="0.25">
      <c r="A988" s="71" t="e">
        <f>+#REF!</f>
        <v>#REF!</v>
      </c>
      <c r="B988" s="34" t="s">
        <v>137</v>
      </c>
      <c r="C988" s="39">
        <v>1</v>
      </c>
      <c r="D988" s="39" t="s">
        <v>290</v>
      </c>
      <c r="E988" s="35" t="e">
        <f>IFERROR(VLOOKUP(A988,#REF!,3,FALSE),VLOOKUP(A988,#REF!,3))</f>
        <v>#REF!</v>
      </c>
      <c r="F988" s="35" t="e">
        <f>+C988*E988</f>
        <v>#REF!</v>
      </c>
    </row>
    <row r="989" spans="1:6" outlineLevel="1" x14ac:dyDescent="0.25">
      <c r="B989" s="34"/>
      <c r="C989" s="39"/>
      <c r="D989" s="39"/>
      <c r="E989" s="35"/>
      <c r="F989" s="35"/>
    </row>
    <row r="990" spans="1:6" s="24" customFormat="1" outlineLevel="1" x14ac:dyDescent="0.25">
      <c r="A990" s="77"/>
      <c r="B990" s="33" t="s">
        <v>408</v>
      </c>
      <c r="C990" s="50"/>
      <c r="D990" s="50"/>
      <c r="E990" s="11" t="s">
        <v>13</v>
      </c>
      <c r="F990" s="11" t="e">
        <f>SUM(F991:F992)</f>
        <v>#REF!</v>
      </c>
    </row>
    <row r="991" spans="1:6" outlineLevel="1" x14ac:dyDescent="0.25">
      <c r="A991" s="71" t="e">
        <f>+#REF!</f>
        <v>#REF!</v>
      </c>
      <c r="B991" s="34" t="s">
        <v>409</v>
      </c>
      <c r="C991" s="39">
        <v>2.4E-2</v>
      </c>
      <c r="D991" s="39" t="s">
        <v>252</v>
      </c>
      <c r="E991" s="35" t="e">
        <f>IFERROR(VLOOKUP(A991,#REF!,3,FALSE),VLOOKUP(A991,#REF!,3))</f>
        <v>#REF!</v>
      </c>
      <c r="F991" s="35" t="e">
        <f>+C991*E991</f>
        <v>#REF!</v>
      </c>
    </row>
    <row r="992" spans="1:6" outlineLevel="1" x14ac:dyDescent="0.25">
      <c r="A992" s="71" t="e">
        <f>+#REF!</f>
        <v>#REF!</v>
      </c>
      <c r="B992" s="34" t="s">
        <v>410</v>
      </c>
      <c r="C992" s="39">
        <v>0.11229</v>
      </c>
      <c r="D992" s="39" t="s">
        <v>411</v>
      </c>
      <c r="E992" s="35" t="e">
        <f>IFERROR(VLOOKUP(A992,#REF!,3,FALSE),VLOOKUP(A992,#REF!,3))</f>
        <v>#REF!</v>
      </c>
      <c r="F992" s="35" t="e">
        <f>+C992*E992</f>
        <v>#REF!</v>
      </c>
    </row>
    <row r="993" spans="1:6" outlineLevel="1" x14ac:dyDescent="0.25">
      <c r="B993" s="34"/>
      <c r="C993" s="39"/>
      <c r="D993" s="39"/>
      <c r="E993" s="35"/>
      <c r="F993" s="35"/>
    </row>
    <row r="994" spans="1:6" s="24" customFormat="1" outlineLevel="1" x14ac:dyDescent="0.25">
      <c r="A994" s="77"/>
      <c r="B994" s="33" t="s">
        <v>412</v>
      </c>
      <c r="C994" s="50"/>
      <c r="D994" s="50"/>
      <c r="E994" s="11" t="s">
        <v>13</v>
      </c>
      <c r="F994" s="11" t="e">
        <f>SUM(F995:F996)</f>
        <v>#REF!</v>
      </c>
    </row>
    <row r="995" spans="1:6" outlineLevel="1" x14ac:dyDescent="0.25">
      <c r="A995" s="71" t="e">
        <f>+#REF!</f>
        <v>#REF!</v>
      </c>
      <c r="B995" s="34" t="s">
        <v>413</v>
      </c>
      <c r="C995" s="39">
        <v>2.4E-2</v>
      </c>
      <c r="D995" s="39" t="s">
        <v>252</v>
      </c>
      <c r="E995" s="35" t="e">
        <f>IFERROR(VLOOKUP(A995,#REF!,3,FALSE),VLOOKUP(A995,#REF!,3))</f>
        <v>#REF!</v>
      </c>
      <c r="F995" s="35" t="e">
        <f>+C995*E995</f>
        <v>#REF!</v>
      </c>
    </row>
    <row r="996" spans="1:6" outlineLevel="1" x14ac:dyDescent="0.25">
      <c r="A996" s="71" t="e">
        <f>+#REF!</f>
        <v>#REF!</v>
      </c>
      <c r="B996" s="34" t="s">
        <v>410</v>
      </c>
      <c r="C996" s="39">
        <v>0.11229</v>
      </c>
      <c r="D996" s="39" t="s">
        <v>411</v>
      </c>
      <c r="E996" s="35" t="e">
        <f>IFERROR(VLOOKUP(A996,#REF!,3,FALSE),VLOOKUP(A996,#REF!,3))</f>
        <v>#REF!</v>
      </c>
      <c r="F996" s="35" t="e">
        <f>+C996*E996</f>
        <v>#REF!</v>
      </c>
    </row>
    <row r="997" spans="1:6" outlineLevel="1" x14ac:dyDescent="0.25">
      <c r="B997" s="34"/>
      <c r="C997" s="39"/>
      <c r="D997" s="39"/>
      <c r="E997" s="35"/>
      <c r="F997" s="35"/>
    </row>
    <row r="998" spans="1:6" s="24" customFormat="1" outlineLevel="1" x14ac:dyDescent="0.25">
      <c r="A998" s="77"/>
      <c r="B998" s="33" t="s">
        <v>414</v>
      </c>
      <c r="C998" s="50"/>
      <c r="D998" s="50"/>
      <c r="E998" s="11" t="s">
        <v>13</v>
      </c>
      <c r="F998" s="11" t="e">
        <f>SUM(F999:F1001)</f>
        <v>#REF!</v>
      </c>
    </row>
    <row r="999" spans="1:6" outlineLevel="1" x14ac:dyDescent="0.25">
      <c r="A999" s="71" t="e">
        <f>+#REF!</f>
        <v>#REF!</v>
      </c>
      <c r="B999" s="34" t="s">
        <v>410</v>
      </c>
      <c r="C999" s="39">
        <v>6.2810000000000005E-2</v>
      </c>
      <c r="D999" s="39" t="s">
        <v>411</v>
      </c>
      <c r="E999" s="35" t="e">
        <f>IFERROR(VLOOKUP(A999,#REF!,3,FALSE),VLOOKUP(A999,#REF!,3))</f>
        <v>#REF!</v>
      </c>
      <c r="F999" s="35" t="e">
        <f>+C999*E999</f>
        <v>#REF!</v>
      </c>
    </row>
    <row r="1000" spans="1:6" outlineLevel="1" x14ac:dyDescent="0.25">
      <c r="A1000" s="71" t="e">
        <f>+#REF!</f>
        <v>#REF!</v>
      </c>
      <c r="B1000" s="34" t="s">
        <v>415</v>
      </c>
      <c r="C1000" s="39">
        <v>6.6669999999999993E-2</v>
      </c>
      <c r="D1000" s="39" t="s">
        <v>252</v>
      </c>
      <c r="E1000" s="35" t="e">
        <f>IFERROR(VLOOKUP(A1000,#REF!,3,FALSE),VLOOKUP(A1000,#REF!,3))</f>
        <v>#REF!</v>
      </c>
      <c r="F1000" s="35" t="e">
        <f>+C1000*E1000</f>
        <v>#REF!</v>
      </c>
    </row>
    <row r="1001" spans="1:6" outlineLevel="1" x14ac:dyDescent="0.25">
      <c r="A1001" s="71" t="e">
        <f>+#REF!</f>
        <v>#REF!</v>
      </c>
      <c r="B1001" s="34" t="s">
        <v>137</v>
      </c>
      <c r="C1001" s="39">
        <v>1</v>
      </c>
      <c r="D1001" s="39" t="s">
        <v>13</v>
      </c>
      <c r="E1001" s="35" t="e">
        <f>IFERROR(VLOOKUP(A1001,#REF!,3,FALSE),VLOOKUP(A1001,#REF!,3))</f>
        <v>#REF!</v>
      </c>
      <c r="F1001" s="35" t="e">
        <f>+C1001*E1001</f>
        <v>#REF!</v>
      </c>
    </row>
    <row r="1002" spans="1:6" outlineLevel="1" x14ac:dyDescent="0.25">
      <c r="B1002" s="34"/>
      <c r="C1002" s="39"/>
      <c r="D1002" s="39"/>
      <c r="E1002" s="35"/>
      <c r="F1002" s="35"/>
    </row>
    <row r="1003" spans="1:6" s="24" customFormat="1" ht="31.5" outlineLevel="1" x14ac:dyDescent="0.25">
      <c r="A1003" s="77"/>
      <c r="B1003" s="33" t="s">
        <v>416</v>
      </c>
      <c r="C1003" s="50"/>
      <c r="D1003" s="50"/>
      <c r="E1003" s="11" t="s">
        <v>13</v>
      </c>
      <c r="F1003" s="11" t="e">
        <f>SUM(F1004:F1006)</f>
        <v>#REF!</v>
      </c>
    </row>
    <row r="1004" spans="1:6" ht="31.5" outlineLevel="1" x14ac:dyDescent="0.25">
      <c r="A1004" s="71" t="e">
        <f>+#REF!</f>
        <v>#REF!</v>
      </c>
      <c r="B1004" s="34" t="s">
        <v>417</v>
      </c>
      <c r="C1004" s="39">
        <v>3.9E-2</v>
      </c>
      <c r="D1004" s="39" t="s">
        <v>252</v>
      </c>
      <c r="E1004" s="35" t="e">
        <f>IFERROR(VLOOKUP(A1004,#REF!,3,FALSE),VLOOKUP(A1004,#REF!,3))</f>
        <v>#REF!</v>
      </c>
      <c r="F1004" s="35" t="e">
        <f>+C1004*E1004</f>
        <v>#REF!</v>
      </c>
    </row>
    <row r="1005" spans="1:6" outlineLevel="1" x14ac:dyDescent="0.25">
      <c r="A1005" s="71" t="e">
        <f>+#REF!</f>
        <v>#REF!</v>
      </c>
      <c r="B1005" s="34" t="s">
        <v>418</v>
      </c>
      <c r="C1005" s="39">
        <v>3.3300000000000003E-2</v>
      </c>
      <c r="D1005" s="39" t="s">
        <v>256</v>
      </c>
      <c r="E1005" s="35" t="e">
        <f>IFERROR(VLOOKUP(A1005,#REF!,3,FALSE),VLOOKUP(A1005,#REF!,3))</f>
        <v>#REF!</v>
      </c>
      <c r="F1005" s="35" t="e">
        <f>+C1005*E1005</f>
        <v>#REF!</v>
      </c>
    </row>
    <row r="1006" spans="1:6" outlineLevel="1" x14ac:dyDescent="0.25">
      <c r="A1006" s="71" t="e">
        <f>+#REF!</f>
        <v>#REF!</v>
      </c>
      <c r="B1006" s="34" t="s">
        <v>137</v>
      </c>
      <c r="C1006" s="39">
        <v>1</v>
      </c>
      <c r="D1006" s="39" t="s">
        <v>13</v>
      </c>
      <c r="E1006" s="35" t="e">
        <f>IFERROR(VLOOKUP(A1006,#REF!,3,FALSE),VLOOKUP(A1006,#REF!,3))</f>
        <v>#REF!</v>
      </c>
      <c r="F1006" s="35" t="e">
        <f>+C1006*E1006</f>
        <v>#REF!</v>
      </c>
    </row>
    <row r="1007" spans="1:6" outlineLevel="1" x14ac:dyDescent="0.25">
      <c r="B1007" s="34"/>
      <c r="C1007" s="39"/>
      <c r="D1007" s="39"/>
      <c r="E1007" s="35"/>
      <c r="F1007" s="35"/>
    </row>
    <row r="1008" spans="1:6" s="24" customFormat="1" outlineLevel="1" x14ac:dyDescent="0.25">
      <c r="A1008" s="77"/>
      <c r="B1008" s="33" t="s">
        <v>419</v>
      </c>
      <c r="C1008" s="50"/>
      <c r="D1008" s="50"/>
      <c r="E1008" s="11" t="s">
        <v>13</v>
      </c>
      <c r="F1008" s="11" t="e">
        <f>SUM(F1009:F1011)</f>
        <v>#REF!</v>
      </c>
    </row>
    <row r="1009" spans="1:6" ht="31.5" outlineLevel="1" x14ac:dyDescent="0.25">
      <c r="A1009" s="71" t="e">
        <f>+#REF!</f>
        <v>#REF!</v>
      </c>
      <c r="B1009" s="34" t="s">
        <v>420</v>
      </c>
      <c r="C1009" s="39">
        <v>6.4999999999999997E-3</v>
      </c>
      <c r="D1009" s="39" t="s">
        <v>252</v>
      </c>
      <c r="E1009" s="35" t="e">
        <f>IFERROR(VLOOKUP(A1009,#REF!,3,FALSE),VLOOKUP(A1009,#REF!,3))</f>
        <v>#REF!</v>
      </c>
      <c r="F1009" s="35" t="e">
        <f>+C1009*E1009</f>
        <v>#REF!</v>
      </c>
    </row>
    <row r="1010" spans="1:6" outlineLevel="1" x14ac:dyDescent="0.25">
      <c r="A1010" s="71" t="e">
        <f>+#REF!</f>
        <v>#REF!</v>
      </c>
      <c r="B1010" s="34" t="s">
        <v>383</v>
      </c>
      <c r="C1010" s="39">
        <v>3.3300000000000003E-2</v>
      </c>
      <c r="D1010" s="39" t="s">
        <v>256</v>
      </c>
      <c r="E1010" s="35" t="e">
        <f>IFERROR(VLOOKUP(A1010,#REF!,3,FALSE),VLOOKUP(A1010,#REF!,3))</f>
        <v>#REF!</v>
      </c>
      <c r="F1010" s="35" t="e">
        <f>+C1010*E1010</f>
        <v>#REF!</v>
      </c>
    </row>
    <row r="1011" spans="1:6" outlineLevel="1" x14ac:dyDescent="0.25">
      <c r="A1011" s="71" t="e">
        <f>+#REF!</f>
        <v>#REF!</v>
      </c>
      <c r="B1011" s="34" t="s">
        <v>137</v>
      </c>
      <c r="C1011" s="39">
        <v>1</v>
      </c>
      <c r="D1011" s="39" t="s">
        <v>13</v>
      </c>
      <c r="E1011" s="35" t="e">
        <f>IFERROR(VLOOKUP(A1011,#REF!,3,FALSE),VLOOKUP(A1011,#REF!,3))</f>
        <v>#REF!</v>
      </c>
      <c r="F1011" s="35" t="e">
        <f>+C1011*E1011</f>
        <v>#REF!</v>
      </c>
    </row>
    <row r="1013" spans="1:6" s="5" customFormat="1" x14ac:dyDescent="0.25">
      <c r="A1013" s="76"/>
      <c r="B1013" s="6" t="s">
        <v>421</v>
      </c>
      <c r="C1013" s="48"/>
      <c r="D1013" s="48"/>
      <c r="E1013" s="7"/>
      <c r="F1013" s="7"/>
    </row>
    <row r="1014" spans="1:6" outlineLevel="1" x14ac:dyDescent="0.25">
      <c r="B1014" s="34"/>
      <c r="C1014" s="39"/>
      <c r="D1014" s="39"/>
      <c r="E1014" s="35"/>
      <c r="F1014" s="35"/>
    </row>
    <row r="1015" spans="1:6" s="24" customFormat="1" outlineLevel="1" x14ac:dyDescent="0.25">
      <c r="A1015" s="77"/>
      <c r="B1015" s="33" t="s">
        <v>422</v>
      </c>
      <c r="C1015" s="50"/>
      <c r="D1015" s="50"/>
      <c r="E1015" s="11" t="s">
        <v>290</v>
      </c>
      <c r="F1015" s="11">
        <f>SUM(F1016:F1019)</f>
        <v>1622.3678560000001</v>
      </c>
    </row>
    <row r="1016" spans="1:6" outlineLevel="1" x14ac:dyDescent="0.25">
      <c r="B1016" s="34" t="s">
        <v>423</v>
      </c>
      <c r="C1016" s="39">
        <v>1.1000000000000001</v>
      </c>
      <c r="D1016" s="39" t="s">
        <v>290</v>
      </c>
      <c r="E1016" s="35">
        <v>800</v>
      </c>
      <c r="F1016" s="35">
        <f>C1016*E1016</f>
        <v>880.00000000000011</v>
      </c>
    </row>
    <row r="1017" spans="1:6" outlineLevel="1" x14ac:dyDescent="0.25">
      <c r="B1017" s="34" t="s">
        <v>424</v>
      </c>
      <c r="C1017" s="39">
        <v>5.6099999999999997E-2</v>
      </c>
      <c r="D1017" s="39" t="s">
        <v>252</v>
      </c>
      <c r="E1017" s="35">
        <v>4340.96</v>
      </c>
      <c r="F1017" s="35">
        <f>C1017*E1017</f>
        <v>243.52785599999999</v>
      </c>
    </row>
    <row r="1018" spans="1:6" outlineLevel="1" x14ac:dyDescent="0.25">
      <c r="B1018" s="34" t="s">
        <v>425</v>
      </c>
      <c r="C1018" s="39">
        <v>1</v>
      </c>
      <c r="D1018" s="39" t="s">
        <v>290</v>
      </c>
      <c r="E1018" s="35">
        <v>248.84</v>
      </c>
      <c r="F1018" s="35">
        <f>C1018*E1018</f>
        <v>248.84</v>
      </c>
    </row>
    <row r="1019" spans="1:6" outlineLevel="1" x14ac:dyDescent="0.25">
      <c r="B1019" s="34" t="s">
        <v>426</v>
      </c>
      <c r="C1019" s="39">
        <v>1</v>
      </c>
      <c r="D1019" s="39" t="s">
        <v>290</v>
      </c>
      <c r="E1019" s="35">
        <v>250</v>
      </c>
      <c r="F1019" s="35">
        <f>C1019*E1019</f>
        <v>250</v>
      </c>
    </row>
    <row r="1020" spans="1:6" outlineLevel="1" x14ac:dyDescent="0.25">
      <c r="B1020" s="34"/>
      <c r="C1020" s="39"/>
      <c r="D1020" s="39"/>
      <c r="E1020" s="35"/>
      <c r="F1020" s="35"/>
    </row>
    <row r="1021" spans="1:6" s="24" customFormat="1" outlineLevel="1" x14ac:dyDescent="0.25">
      <c r="A1021" s="77"/>
      <c r="B1021" s="33" t="s">
        <v>427</v>
      </c>
      <c r="C1021" s="50"/>
      <c r="D1021" s="50"/>
      <c r="E1021" s="11" t="s">
        <v>290</v>
      </c>
      <c r="F1021" s="11">
        <f>+SUM(F1022:F1025)</f>
        <v>2099.7888560000001</v>
      </c>
    </row>
    <row r="1022" spans="1:6" outlineLevel="1" x14ac:dyDescent="0.25">
      <c r="B1022" s="34" t="s">
        <v>428</v>
      </c>
      <c r="C1022" s="39">
        <v>1.1000000000000001</v>
      </c>
      <c r="D1022" s="39" t="s">
        <v>231</v>
      </c>
      <c r="E1022" s="35">
        <v>1125.72</v>
      </c>
      <c r="F1022" s="35">
        <f>C1022*E1022</f>
        <v>1238.2920000000001</v>
      </c>
    </row>
    <row r="1023" spans="1:6" outlineLevel="1" x14ac:dyDescent="0.25">
      <c r="B1023" s="34" t="s">
        <v>424</v>
      </c>
      <c r="C1023" s="39">
        <v>5.6099999999999997E-2</v>
      </c>
      <c r="D1023" s="39" t="s">
        <v>252</v>
      </c>
      <c r="E1023" s="35">
        <v>4340.96</v>
      </c>
      <c r="F1023" s="35">
        <f>C1023*E1023</f>
        <v>243.52785599999999</v>
      </c>
    </row>
    <row r="1024" spans="1:6" outlineLevel="1" x14ac:dyDescent="0.25">
      <c r="B1024" s="34" t="s">
        <v>429</v>
      </c>
      <c r="C1024" s="39">
        <v>1.1000000000000001</v>
      </c>
      <c r="D1024" s="39" t="s">
        <v>290</v>
      </c>
      <c r="E1024" s="35">
        <v>248.84</v>
      </c>
      <c r="F1024" s="35">
        <f>C1024*E1024</f>
        <v>273.72400000000005</v>
      </c>
    </row>
    <row r="1025" spans="1:6" outlineLevel="1" x14ac:dyDescent="0.25">
      <c r="B1025" s="34" t="s">
        <v>426</v>
      </c>
      <c r="C1025" s="39">
        <v>1.1000000000000001</v>
      </c>
      <c r="D1025" s="39" t="s">
        <v>290</v>
      </c>
      <c r="E1025" s="35">
        <v>312.95</v>
      </c>
      <c r="F1025" s="35">
        <f>C1025*E1025</f>
        <v>344.245</v>
      </c>
    </row>
    <row r="1026" spans="1:6" outlineLevel="1" x14ac:dyDescent="0.25">
      <c r="B1026" s="34"/>
      <c r="C1026" s="39"/>
      <c r="D1026" s="39"/>
      <c r="E1026" s="35"/>
      <c r="F1026" s="35"/>
    </row>
    <row r="1027" spans="1:6" s="24" customFormat="1" outlineLevel="1" x14ac:dyDescent="0.25">
      <c r="A1027" s="77"/>
      <c r="B1027" s="33" t="s">
        <v>430</v>
      </c>
      <c r="C1027" s="50"/>
      <c r="D1027" s="50"/>
      <c r="E1027" s="11" t="s">
        <v>290</v>
      </c>
      <c r="F1027" s="11">
        <f>+SUM(F1028:F1031)</f>
        <v>2869.1378560000003</v>
      </c>
    </row>
    <row r="1028" spans="1:6" outlineLevel="1" x14ac:dyDescent="0.25">
      <c r="B1028" s="34" t="s">
        <v>423</v>
      </c>
      <c r="C1028" s="39">
        <v>1.1000000000000001</v>
      </c>
      <c r="D1028" s="39" t="s">
        <v>290</v>
      </c>
      <c r="E1028" s="35">
        <v>1876.2</v>
      </c>
      <c r="F1028" s="35">
        <f>C1028*E1028</f>
        <v>2063.8200000000002</v>
      </c>
    </row>
    <row r="1029" spans="1:6" outlineLevel="1" x14ac:dyDescent="0.25">
      <c r="B1029" s="34" t="s">
        <v>424</v>
      </c>
      <c r="C1029" s="39">
        <v>5.6099999999999997E-2</v>
      </c>
      <c r="D1029" s="39" t="s">
        <v>252</v>
      </c>
      <c r="E1029" s="35">
        <v>4340.96</v>
      </c>
      <c r="F1029" s="35">
        <f>C1029*E1029</f>
        <v>243.52785599999999</v>
      </c>
    </row>
    <row r="1030" spans="1:6" outlineLevel="1" x14ac:dyDescent="0.25">
      <c r="B1030" s="34" t="s">
        <v>425</v>
      </c>
      <c r="C1030" s="39">
        <v>1</v>
      </c>
      <c r="D1030" s="39" t="s">
        <v>290</v>
      </c>
      <c r="E1030" s="35">
        <v>248.84</v>
      </c>
      <c r="F1030" s="35">
        <f>C1030*E1030</f>
        <v>248.84</v>
      </c>
    </row>
    <row r="1031" spans="1:6" outlineLevel="1" x14ac:dyDescent="0.25">
      <c r="B1031" s="34" t="s">
        <v>426</v>
      </c>
      <c r="C1031" s="39">
        <v>1</v>
      </c>
      <c r="D1031" s="39" t="s">
        <v>290</v>
      </c>
      <c r="E1031" s="35">
        <v>312.95</v>
      </c>
      <c r="F1031" s="35">
        <f>C1031*E1031</f>
        <v>312.95</v>
      </c>
    </row>
    <row r="1032" spans="1:6" outlineLevel="1" x14ac:dyDescent="0.25">
      <c r="B1032" s="34"/>
      <c r="C1032" s="39"/>
      <c r="D1032" s="39"/>
      <c r="E1032" s="35"/>
      <c r="F1032" s="35"/>
    </row>
    <row r="1033" spans="1:6" s="24" customFormat="1" outlineLevel="1" x14ac:dyDescent="0.25">
      <c r="A1033" s="77"/>
      <c r="B1033" s="33" t="s">
        <v>431</v>
      </c>
      <c r="C1033" s="50"/>
      <c r="D1033" s="50"/>
      <c r="E1033" s="11" t="s">
        <v>231</v>
      </c>
      <c r="F1033" s="11">
        <f>+SUM(F1034:F1035)</f>
        <v>248.65704800000003</v>
      </c>
    </row>
    <row r="1034" spans="1:6" outlineLevel="1" x14ac:dyDescent="0.25">
      <c r="B1034" s="34" t="s">
        <v>432</v>
      </c>
      <c r="C1034" s="39">
        <v>1.1000000000000001</v>
      </c>
      <c r="D1034" s="39" t="s">
        <v>231</v>
      </c>
      <c r="E1034" s="35">
        <v>201.19</v>
      </c>
      <c r="F1034" s="35">
        <f>C1034*E1034</f>
        <v>221.30900000000003</v>
      </c>
    </row>
    <row r="1035" spans="1:6" outlineLevel="1" x14ac:dyDescent="0.25">
      <c r="B1035" s="34" t="s">
        <v>433</v>
      </c>
      <c r="C1035" s="39">
        <v>6.3E-3</v>
      </c>
      <c r="D1035" s="39" t="s">
        <v>252</v>
      </c>
      <c r="E1035" s="35">
        <v>4340.96</v>
      </c>
      <c r="F1035" s="35">
        <f>C1035*E1035</f>
        <v>27.348048000000002</v>
      </c>
    </row>
    <row r="1037" spans="1:6" s="5" customFormat="1" x14ac:dyDescent="0.25">
      <c r="A1037" s="76"/>
      <c r="B1037" s="6" t="s">
        <v>434</v>
      </c>
      <c r="C1037" s="48"/>
      <c r="D1037" s="48"/>
      <c r="E1037" s="7"/>
      <c r="F1037" s="7"/>
    </row>
    <row r="1038" spans="1:6" outlineLevel="1" x14ac:dyDescent="0.25">
      <c r="B1038" s="34"/>
      <c r="C1038" s="39"/>
      <c r="D1038" s="39"/>
      <c r="E1038" s="35"/>
      <c r="F1038" s="35"/>
    </row>
    <row r="1039" spans="1:6" s="24" customFormat="1" outlineLevel="1" x14ac:dyDescent="0.25">
      <c r="A1039" s="77"/>
      <c r="B1039" s="33" t="s">
        <v>435</v>
      </c>
      <c r="C1039" s="50"/>
      <c r="D1039" s="50"/>
      <c r="E1039" s="11" t="s">
        <v>252</v>
      </c>
      <c r="F1039" s="11">
        <f>SUM(F1040:F1049)</f>
        <v>32068.951841999995</v>
      </c>
    </row>
    <row r="1040" spans="1:6" outlineLevel="1" x14ac:dyDescent="0.25">
      <c r="B1040" s="34" t="s">
        <v>436</v>
      </c>
      <c r="C1040" s="39">
        <v>1.6337999999999999</v>
      </c>
      <c r="D1040" s="39" t="s">
        <v>201</v>
      </c>
      <c r="E1040" s="35">
        <v>2307.59</v>
      </c>
      <c r="F1040" s="35">
        <f t="shared" ref="F1040:F1049" si="20">+C1040*E1040</f>
        <v>3770.1405420000001</v>
      </c>
    </row>
    <row r="1041" spans="1:6" outlineLevel="1" x14ac:dyDescent="0.25">
      <c r="B1041" s="34" t="s">
        <v>437</v>
      </c>
      <c r="C1041" s="39">
        <v>33.35</v>
      </c>
      <c r="D1041" s="39" t="s">
        <v>290</v>
      </c>
      <c r="E1041" s="35">
        <v>108.82</v>
      </c>
      <c r="F1041" s="35">
        <f t="shared" si="20"/>
        <v>3629.1469999999999</v>
      </c>
    </row>
    <row r="1042" spans="1:6" outlineLevel="1" x14ac:dyDescent="0.25">
      <c r="B1042" s="34" t="s">
        <v>438</v>
      </c>
      <c r="C1042" s="39">
        <v>33.35</v>
      </c>
      <c r="D1042" s="39" t="s">
        <v>201</v>
      </c>
      <c r="E1042" s="35">
        <v>49.08</v>
      </c>
      <c r="F1042" s="35">
        <f t="shared" si="20"/>
        <v>1636.818</v>
      </c>
    </row>
    <row r="1043" spans="1:6" outlineLevel="1" x14ac:dyDescent="0.25">
      <c r="B1043" s="34" t="s">
        <v>439</v>
      </c>
      <c r="C1043" s="39">
        <v>183.06</v>
      </c>
      <c r="D1043" s="39" t="s">
        <v>256</v>
      </c>
      <c r="E1043" s="35">
        <v>44.3</v>
      </c>
      <c r="F1043" s="35">
        <f t="shared" si="20"/>
        <v>8109.558</v>
      </c>
    </row>
    <row r="1044" spans="1:6" outlineLevel="1" x14ac:dyDescent="0.25">
      <c r="B1044" s="34" t="s">
        <v>316</v>
      </c>
      <c r="C1044" s="39">
        <v>36.61</v>
      </c>
      <c r="D1044" s="39" t="s">
        <v>112</v>
      </c>
      <c r="E1044" s="35">
        <v>27.69</v>
      </c>
      <c r="F1044" s="35">
        <f t="shared" si="20"/>
        <v>1013.7309</v>
      </c>
    </row>
    <row r="1045" spans="1:6" outlineLevel="1" x14ac:dyDescent="0.25">
      <c r="B1045" s="34" t="s">
        <v>440</v>
      </c>
      <c r="C1045" s="39">
        <v>8.34</v>
      </c>
      <c r="D1045" s="39" t="s">
        <v>112</v>
      </c>
      <c r="E1045" s="35">
        <v>49.56</v>
      </c>
      <c r="F1045" s="35">
        <f t="shared" si="20"/>
        <v>413.3304</v>
      </c>
    </row>
    <row r="1046" spans="1:6" outlineLevel="1" x14ac:dyDescent="0.25">
      <c r="B1046" s="34" t="s">
        <v>441</v>
      </c>
      <c r="C1046" s="39">
        <v>8.34</v>
      </c>
      <c r="D1046" s="39" t="s">
        <v>112</v>
      </c>
      <c r="E1046" s="35">
        <v>40.380000000000003</v>
      </c>
      <c r="F1046" s="35">
        <f t="shared" si="20"/>
        <v>336.76920000000001</v>
      </c>
    </row>
    <row r="1047" spans="1:6" outlineLevel="1" x14ac:dyDescent="0.25">
      <c r="B1047" s="34" t="s">
        <v>442</v>
      </c>
      <c r="C1047" s="39">
        <v>33.35</v>
      </c>
      <c r="D1047" s="39" t="s">
        <v>290</v>
      </c>
      <c r="E1047" s="35">
        <v>227.76</v>
      </c>
      <c r="F1047" s="35">
        <f t="shared" si="20"/>
        <v>7595.7960000000003</v>
      </c>
    </row>
    <row r="1048" spans="1:6" outlineLevel="1" x14ac:dyDescent="0.25">
      <c r="B1048" s="34" t="s">
        <v>443</v>
      </c>
      <c r="C1048" s="39">
        <v>26.68</v>
      </c>
      <c r="D1048" s="39" t="s">
        <v>13</v>
      </c>
      <c r="E1048" s="35">
        <v>32.86</v>
      </c>
      <c r="F1048" s="35">
        <f t="shared" si="20"/>
        <v>876.70479999999998</v>
      </c>
    </row>
    <row r="1049" spans="1:6" outlineLevel="1" x14ac:dyDescent="0.25">
      <c r="B1049" s="34" t="s">
        <v>444</v>
      </c>
      <c r="C1049" s="39">
        <v>1.1000000000000001</v>
      </c>
      <c r="D1049" s="39" t="s">
        <v>252</v>
      </c>
      <c r="E1049" s="35">
        <v>4260.87</v>
      </c>
      <c r="F1049" s="35">
        <f t="shared" si="20"/>
        <v>4686.9570000000003</v>
      </c>
    </row>
    <row r="1050" spans="1:6" outlineLevel="1" x14ac:dyDescent="0.25">
      <c r="B1050" s="34"/>
      <c r="C1050" s="39"/>
      <c r="D1050" s="39"/>
      <c r="E1050" s="35"/>
      <c r="F1050" s="35"/>
    </row>
    <row r="1051" spans="1:6" s="24" customFormat="1" outlineLevel="1" x14ac:dyDescent="0.25">
      <c r="A1051" s="77"/>
      <c r="B1051" s="33" t="s">
        <v>445</v>
      </c>
      <c r="C1051" s="50"/>
      <c r="D1051" s="50"/>
      <c r="E1051" s="11" t="s">
        <v>252</v>
      </c>
      <c r="F1051" s="11">
        <f>SUM(F1052:F1053)</f>
        <v>33794.460000000006</v>
      </c>
    </row>
    <row r="1052" spans="1:6" outlineLevel="1" x14ac:dyDescent="0.25">
      <c r="B1052" s="34" t="s">
        <v>446</v>
      </c>
      <c r="C1052" s="39">
        <v>1</v>
      </c>
      <c r="D1052" s="39" t="s">
        <v>252</v>
      </c>
      <c r="E1052" s="35">
        <v>27382.000000000004</v>
      </c>
      <c r="F1052" s="35">
        <f>+C1052*E1052</f>
        <v>27382.000000000004</v>
      </c>
    </row>
    <row r="1053" spans="1:6" outlineLevel="1" x14ac:dyDescent="0.25">
      <c r="B1053" s="34" t="s">
        <v>447</v>
      </c>
      <c r="C1053" s="39">
        <v>1</v>
      </c>
      <c r="D1053" s="39" t="s">
        <v>252</v>
      </c>
      <c r="E1053" s="35">
        <v>6412.46</v>
      </c>
      <c r="F1053" s="35">
        <f>+C1053*E1053</f>
        <v>6412.46</v>
      </c>
    </row>
    <row r="1054" spans="1:6" outlineLevel="1" x14ac:dyDescent="0.25">
      <c r="B1054" s="34"/>
      <c r="C1054" s="39"/>
      <c r="D1054" s="39"/>
      <c r="E1054" s="35"/>
      <c r="F1054" s="35"/>
    </row>
    <row r="1055" spans="1:6" s="24" customFormat="1" outlineLevel="1" x14ac:dyDescent="0.25">
      <c r="A1055" s="77"/>
      <c r="B1055" s="33" t="s">
        <v>448</v>
      </c>
      <c r="C1055" s="50"/>
      <c r="D1055" s="50"/>
      <c r="E1055" s="11" t="s">
        <v>252</v>
      </c>
      <c r="F1055" s="11">
        <f>SUM(F1056:F1057)</f>
        <v>34058.460000000006</v>
      </c>
    </row>
    <row r="1056" spans="1:6" outlineLevel="1" x14ac:dyDescent="0.25">
      <c r="B1056" s="34" t="s">
        <v>446</v>
      </c>
      <c r="C1056" s="39">
        <v>1</v>
      </c>
      <c r="D1056" s="39" t="s">
        <v>252</v>
      </c>
      <c r="E1056" s="35">
        <v>27382.000000000004</v>
      </c>
      <c r="F1056" s="35">
        <f>+C1056*E1056</f>
        <v>27382.000000000004</v>
      </c>
    </row>
    <row r="1057" spans="1:6" outlineLevel="1" x14ac:dyDescent="0.25">
      <c r="B1057" s="34" t="s">
        <v>449</v>
      </c>
      <c r="C1057" s="39">
        <v>1</v>
      </c>
      <c r="D1057" s="39" t="s">
        <v>252</v>
      </c>
      <c r="E1057" s="35">
        <v>6676.46</v>
      </c>
      <c r="F1057" s="35">
        <f>+C1057*E1057</f>
        <v>6676.46</v>
      </c>
    </row>
    <row r="1058" spans="1:6" outlineLevel="1" x14ac:dyDescent="0.25">
      <c r="B1058" s="34"/>
      <c r="C1058" s="39"/>
      <c r="D1058" s="39"/>
      <c r="E1058" s="35"/>
      <c r="F1058" s="35"/>
    </row>
    <row r="1059" spans="1:6" s="24" customFormat="1" outlineLevel="1" x14ac:dyDescent="0.25">
      <c r="A1059" s="77"/>
      <c r="B1059" s="33" t="s">
        <v>450</v>
      </c>
      <c r="C1059" s="50"/>
      <c r="D1059" s="50"/>
      <c r="E1059" s="11" t="s">
        <v>252</v>
      </c>
      <c r="F1059" s="11">
        <f>SUM(F1060:F1061)</f>
        <v>34267.460000000006</v>
      </c>
    </row>
    <row r="1060" spans="1:6" outlineLevel="1" x14ac:dyDescent="0.25">
      <c r="B1060" s="34" t="s">
        <v>446</v>
      </c>
      <c r="C1060" s="39">
        <v>1</v>
      </c>
      <c r="D1060" s="39" t="s">
        <v>252</v>
      </c>
      <c r="E1060" s="35">
        <v>27382.000000000004</v>
      </c>
      <c r="F1060" s="35">
        <f>+C1060*E1060</f>
        <v>27382.000000000004</v>
      </c>
    </row>
    <row r="1061" spans="1:6" outlineLevel="1" x14ac:dyDescent="0.25">
      <c r="B1061" s="34" t="s">
        <v>451</v>
      </c>
      <c r="C1061" s="39">
        <v>1</v>
      </c>
      <c r="D1061" s="39" t="s">
        <v>252</v>
      </c>
      <c r="E1061" s="35">
        <v>6885.46</v>
      </c>
      <c r="F1061" s="35">
        <f>+C1061*E1061</f>
        <v>6885.46</v>
      </c>
    </row>
    <row r="1063" spans="1:6" s="5" customFormat="1" x14ac:dyDescent="0.25">
      <c r="A1063" s="76"/>
      <c r="B1063" s="6" t="s">
        <v>452</v>
      </c>
      <c r="C1063" s="48"/>
      <c r="D1063" s="48"/>
      <c r="E1063" s="7"/>
      <c r="F1063" s="7"/>
    </row>
    <row r="1064" spans="1:6" outlineLevel="1" x14ac:dyDescent="0.25">
      <c r="B1064" s="34"/>
      <c r="C1064" s="39"/>
      <c r="D1064" s="39"/>
      <c r="E1064" s="35"/>
      <c r="F1064" s="35"/>
    </row>
    <row r="1065" spans="1:6" s="24" customFormat="1" outlineLevel="1" x14ac:dyDescent="0.25">
      <c r="A1065" s="77"/>
      <c r="B1065" s="33" t="s">
        <v>453</v>
      </c>
      <c r="C1065" s="50"/>
      <c r="D1065" s="50"/>
      <c r="E1065" s="11" t="s">
        <v>252</v>
      </c>
      <c r="F1065" s="11">
        <f>SUM(F1066:F1076)</f>
        <v>35826.42596</v>
      </c>
    </row>
    <row r="1066" spans="1:6" outlineLevel="1" x14ac:dyDescent="0.25">
      <c r="B1066" s="34" t="s">
        <v>454</v>
      </c>
      <c r="C1066" s="39">
        <v>1.1319999999999999</v>
      </c>
      <c r="D1066" s="39" t="s">
        <v>201</v>
      </c>
      <c r="E1066" s="35">
        <v>2307.59</v>
      </c>
      <c r="F1066" s="35">
        <f t="shared" ref="F1066:F1076" si="21">+C1066*E1066</f>
        <v>2612.1918799999999</v>
      </c>
    </row>
    <row r="1067" spans="1:6" outlineLevel="1" x14ac:dyDescent="0.25">
      <c r="B1067" s="34" t="s">
        <v>436</v>
      </c>
      <c r="C1067" s="39">
        <v>1.462</v>
      </c>
      <c r="D1067" s="39" t="s">
        <v>201</v>
      </c>
      <c r="E1067" s="35">
        <v>2307.59</v>
      </c>
      <c r="F1067" s="35">
        <f t="shared" si="21"/>
        <v>3373.6965800000003</v>
      </c>
    </row>
    <row r="1068" spans="1:6" outlineLevel="1" x14ac:dyDescent="0.25">
      <c r="B1068" s="34" t="s">
        <v>437</v>
      </c>
      <c r="C1068" s="39">
        <v>25</v>
      </c>
      <c r="D1068" s="39" t="s">
        <v>290</v>
      </c>
      <c r="E1068" s="35">
        <v>108.82</v>
      </c>
      <c r="F1068" s="35">
        <f t="shared" si="21"/>
        <v>2720.5</v>
      </c>
    </row>
    <row r="1069" spans="1:6" outlineLevel="1" x14ac:dyDescent="0.25">
      <c r="B1069" s="34" t="s">
        <v>439</v>
      </c>
      <c r="C1069" s="39">
        <v>254.77</v>
      </c>
      <c r="D1069" s="39" t="s">
        <v>256</v>
      </c>
      <c r="E1069" s="35">
        <v>44.3</v>
      </c>
      <c r="F1069" s="35">
        <f t="shared" si="21"/>
        <v>11286.311</v>
      </c>
    </row>
    <row r="1070" spans="1:6" outlineLevel="1" x14ac:dyDescent="0.25">
      <c r="B1070" s="34" t="s">
        <v>316</v>
      </c>
      <c r="C1070" s="39">
        <v>50.95</v>
      </c>
      <c r="D1070" s="39" t="s">
        <v>112</v>
      </c>
      <c r="E1070" s="35">
        <v>27.69</v>
      </c>
      <c r="F1070" s="35">
        <f t="shared" si="21"/>
        <v>1410.8055000000002</v>
      </c>
    </row>
    <row r="1071" spans="1:6" outlineLevel="1" x14ac:dyDescent="0.25">
      <c r="B1071" s="34" t="s">
        <v>440</v>
      </c>
      <c r="C1071" s="39">
        <v>6.25</v>
      </c>
      <c r="D1071" s="39" t="s">
        <v>112</v>
      </c>
      <c r="E1071" s="35">
        <v>49.56</v>
      </c>
      <c r="F1071" s="35">
        <f t="shared" si="21"/>
        <v>309.75</v>
      </c>
    </row>
    <row r="1072" spans="1:6" outlineLevel="1" x14ac:dyDescent="0.25">
      <c r="B1072" s="34" t="s">
        <v>441</v>
      </c>
      <c r="C1072" s="39">
        <v>6.25</v>
      </c>
      <c r="D1072" s="39" t="s">
        <v>112</v>
      </c>
      <c r="E1072" s="35">
        <v>40.380000000000003</v>
      </c>
      <c r="F1072" s="35">
        <f t="shared" si="21"/>
        <v>252.37500000000003</v>
      </c>
    </row>
    <row r="1073" spans="1:6" outlineLevel="1" x14ac:dyDescent="0.25">
      <c r="B1073" s="34" t="s">
        <v>455</v>
      </c>
      <c r="C1073" s="39">
        <v>25</v>
      </c>
      <c r="D1073" s="39" t="s">
        <v>290</v>
      </c>
      <c r="E1073" s="35">
        <v>164.23</v>
      </c>
      <c r="F1073" s="35">
        <f t="shared" si="21"/>
        <v>4105.75</v>
      </c>
    </row>
    <row r="1074" spans="1:6" outlineLevel="1" x14ac:dyDescent="0.25">
      <c r="B1074" s="34" t="s">
        <v>456</v>
      </c>
      <c r="C1074" s="39">
        <v>25</v>
      </c>
      <c r="D1074" s="39" t="s">
        <v>290</v>
      </c>
      <c r="E1074" s="35">
        <v>188.33</v>
      </c>
      <c r="F1074" s="35">
        <f t="shared" si="21"/>
        <v>4708.25</v>
      </c>
    </row>
    <row r="1075" spans="1:6" outlineLevel="1" x14ac:dyDescent="0.25">
      <c r="B1075" s="34" t="s">
        <v>443</v>
      </c>
      <c r="C1075" s="39">
        <v>20</v>
      </c>
      <c r="D1075" s="39" t="s">
        <v>13</v>
      </c>
      <c r="E1075" s="35">
        <v>28.47</v>
      </c>
      <c r="F1075" s="35">
        <f t="shared" si="21"/>
        <v>569.4</v>
      </c>
    </row>
    <row r="1076" spans="1:6" outlineLevel="1" x14ac:dyDescent="0.25">
      <c r="B1076" s="34" t="s">
        <v>457</v>
      </c>
      <c r="C1076" s="39">
        <v>1.1000000000000001</v>
      </c>
      <c r="D1076" s="39" t="s">
        <v>252</v>
      </c>
      <c r="E1076" s="35">
        <v>4070.36</v>
      </c>
      <c r="F1076" s="35">
        <f t="shared" si="21"/>
        <v>4477.3960000000006</v>
      </c>
    </row>
    <row r="1077" spans="1:6" outlineLevel="1" x14ac:dyDescent="0.25">
      <c r="B1077" s="34"/>
      <c r="C1077" s="39"/>
      <c r="D1077" s="39"/>
      <c r="E1077" s="35"/>
      <c r="F1077" s="35"/>
    </row>
    <row r="1078" spans="1:6" s="24" customFormat="1" outlineLevel="1" x14ac:dyDescent="0.25">
      <c r="A1078" s="77"/>
      <c r="B1078" s="33" t="s">
        <v>458</v>
      </c>
      <c r="C1078" s="50"/>
      <c r="D1078" s="50"/>
      <c r="E1078" s="11" t="s">
        <v>252</v>
      </c>
      <c r="F1078" s="11">
        <f>SUM(F1079:F1080)</f>
        <v>36503.596000000005</v>
      </c>
    </row>
    <row r="1079" spans="1:6" outlineLevel="1" x14ac:dyDescent="0.25">
      <c r="B1079" s="34" t="s">
        <v>459</v>
      </c>
      <c r="C1079" s="39">
        <v>1</v>
      </c>
      <c r="D1079" s="39" t="s">
        <v>252</v>
      </c>
      <c r="E1079" s="35">
        <v>31349.040000000001</v>
      </c>
      <c r="F1079" s="35">
        <f>+C1079*E1079</f>
        <v>31349.040000000001</v>
      </c>
    </row>
    <row r="1080" spans="1:6" outlineLevel="1" x14ac:dyDescent="0.25">
      <c r="B1080" s="34" t="s">
        <v>460</v>
      </c>
      <c r="C1080" s="39">
        <v>1.1000000000000001</v>
      </c>
      <c r="D1080" s="39" t="s">
        <v>252</v>
      </c>
      <c r="E1080" s="35">
        <v>4685.96</v>
      </c>
      <c r="F1080" s="35">
        <f>+C1080*E1080</f>
        <v>5154.5560000000005</v>
      </c>
    </row>
    <row r="1081" spans="1:6" outlineLevel="1" x14ac:dyDescent="0.25">
      <c r="B1081" s="34"/>
      <c r="C1081" s="39"/>
      <c r="D1081" s="39"/>
      <c r="E1081" s="35"/>
      <c r="F1081" s="35"/>
    </row>
    <row r="1082" spans="1:6" s="24" customFormat="1" outlineLevel="1" x14ac:dyDescent="0.25">
      <c r="A1082" s="77"/>
      <c r="B1082" s="33" t="s">
        <v>461</v>
      </c>
      <c r="C1082" s="50"/>
      <c r="D1082" s="50"/>
      <c r="E1082" s="11" t="s">
        <v>252</v>
      </c>
      <c r="F1082" s="11">
        <f>SUM(F1083:F1085)</f>
        <v>39962.777200000004</v>
      </c>
    </row>
    <row r="1083" spans="1:6" outlineLevel="1" x14ac:dyDescent="0.25">
      <c r="B1083" s="34" t="s">
        <v>436</v>
      </c>
      <c r="C1083" s="39">
        <v>1.778</v>
      </c>
      <c r="D1083" s="39" t="s">
        <v>201</v>
      </c>
      <c r="E1083" s="35">
        <v>2307.59</v>
      </c>
      <c r="F1083" s="35">
        <f>+C1083*E1083</f>
        <v>4102.8950199999999</v>
      </c>
    </row>
    <row r="1084" spans="1:6" outlineLevel="1" x14ac:dyDescent="0.25">
      <c r="B1084" s="34" t="s">
        <v>462</v>
      </c>
      <c r="C1084" s="39">
        <v>2.5979999999999999</v>
      </c>
      <c r="D1084" s="39" t="s">
        <v>201</v>
      </c>
      <c r="E1084" s="35">
        <v>2316.91</v>
      </c>
      <c r="F1084" s="35">
        <f>+C1084*E1084</f>
        <v>6019.3321799999994</v>
      </c>
    </row>
    <row r="1085" spans="1:6" outlineLevel="1" x14ac:dyDescent="0.25">
      <c r="B1085" s="34" t="s">
        <v>463</v>
      </c>
      <c r="C1085" s="39">
        <v>1</v>
      </c>
      <c r="D1085" s="39" t="s">
        <v>252</v>
      </c>
      <c r="E1085" s="35">
        <v>29840.550000000003</v>
      </c>
      <c r="F1085" s="35">
        <f>+C1085*E1085</f>
        <v>29840.550000000003</v>
      </c>
    </row>
    <row r="1086" spans="1:6" outlineLevel="1" x14ac:dyDescent="0.25">
      <c r="B1086" s="34"/>
      <c r="C1086" s="39"/>
      <c r="D1086" s="39"/>
      <c r="E1086" s="35"/>
      <c r="F1086" s="35"/>
    </row>
    <row r="1087" spans="1:6" s="24" customFormat="1" outlineLevel="1" x14ac:dyDescent="0.25">
      <c r="A1087" s="77"/>
      <c r="B1087" s="33" t="s">
        <v>464</v>
      </c>
      <c r="C1087" s="50"/>
      <c r="D1087" s="50"/>
      <c r="E1087" s="11" t="s">
        <v>252</v>
      </c>
      <c r="F1087" s="11">
        <f>SUM(F1088:F1089)</f>
        <v>45117.335999999996</v>
      </c>
    </row>
    <row r="1088" spans="1:6" outlineLevel="1" x14ac:dyDescent="0.25">
      <c r="B1088" s="34" t="s">
        <v>465</v>
      </c>
      <c r="C1088" s="39">
        <v>1</v>
      </c>
      <c r="D1088" s="39" t="s">
        <v>252</v>
      </c>
      <c r="E1088" s="35">
        <v>39962.78</v>
      </c>
      <c r="F1088" s="35">
        <f>+C1088*E1088</f>
        <v>39962.78</v>
      </c>
    </row>
    <row r="1089" spans="1:6" outlineLevel="1" x14ac:dyDescent="0.25">
      <c r="B1089" s="34" t="s">
        <v>460</v>
      </c>
      <c r="C1089" s="39">
        <v>1.1000000000000001</v>
      </c>
      <c r="D1089" s="39" t="s">
        <v>252</v>
      </c>
      <c r="E1089" s="35">
        <v>4685.96</v>
      </c>
      <c r="F1089" s="35">
        <f>+C1089*E1089</f>
        <v>5154.5560000000005</v>
      </c>
    </row>
    <row r="1090" spans="1:6" outlineLevel="1" x14ac:dyDescent="0.25">
      <c r="B1090" s="34"/>
      <c r="C1090" s="39"/>
      <c r="D1090" s="39"/>
      <c r="E1090" s="35"/>
      <c r="F1090" s="35"/>
    </row>
    <row r="1091" spans="1:6" s="24" customFormat="1" outlineLevel="1" x14ac:dyDescent="0.25">
      <c r="A1091" s="77"/>
      <c r="B1091" s="33" t="s">
        <v>466</v>
      </c>
      <c r="C1091" s="50"/>
      <c r="D1091" s="50"/>
      <c r="E1091" s="11" t="s">
        <v>252</v>
      </c>
      <c r="F1091" s="11">
        <f>SUM(F1092:F1102)</f>
        <v>25189.074660000002</v>
      </c>
    </row>
    <row r="1092" spans="1:6" outlineLevel="1" x14ac:dyDescent="0.25">
      <c r="B1092" s="34" t="s">
        <v>436</v>
      </c>
      <c r="C1092" s="39">
        <v>1.506</v>
      </c>
      <c r="D1092" s="39" t="s">
        <v>201</v>
      </c>
      <c r="E1092" s="35">
        <v>2307.59</v>
      </c>
      <c r="F1092" s="35">
        <f t="shared" ref="F1092:F1102" si="22">+C1092*E1092</f>
        <v>3475.23054</v>
      </c>
    </row>
    <row r="1093" spans="1:6" outlineLevel="1" x14ac:dyDescent="0.25">
      <c r="B1093" s="34" t="s">
        <v>462</v>
      </c>
      <c r="C1093" s="39">
        <v>1.732</v>
      </c>
      <c r="D1093" s="39" t="s">
        <v>201</v>
      </c>
      <c r="E1093" s="35">
        <v>2316.91</v>
      </c>
      <c r="F1093" s="35">
        <f t="shared" si="22"/>
        <v>4012.8881199999996</v>
      </c>
    </row>
    <row r="1094" spans="1:6" outlineLevel="1" x14ac:dyDescent="0.25">
      <c r="B1094" s="34" t="s">
        <v>437</v>
      </c>
      <c r="C1094" s="39">
        <v>13.13</v>
      </c>
      <c r="D1094" s="39" t="s">
        <v>290</v>
      </c>
      <c r="E1094" s="35">
        <v>108.82</v>
      </c>
      <c r="F1094" s="35">
        <f t="shared" si="22"/>
        <v>1428.8065999999999</v>
      </c>
    </row>
    <row r="1095" spans="1:6" outlineLevel="1" x14ac:dyDescent="0.25">
      <c r="B1095" s="34" t="s">
        <v>439</v>
      </c>
      <c r="C1095" s="39">
        <v>130.36000000000001</v>
      </c>
      <c r="D1095" s="39" t="s">
        <v>256</v>
      </c>
      <c r="E1095" s="35">
        <v>44.3</v>
      </c>
      <c r="F1095" s="35">
        <f t="shared" si="22"/>
        <v>5774.9480000000003</v>
      </c>
    </row>
    <row r="1096" spans="1:6" outlineLevel="1" x14ac:dyDescent="0.25">
      <c r="B1096" s="34" t="s">
        <v>316</v>
      </c>
      <c r="C1096" s="39">
        <v>26.07</v>
      </c>
      <c r="D1096" s="39" t="s">
        <v>112</v>
      </c>
      <c r="E1096" s="35">
        <v>27.69</v>
      </c>
      <c r="F1096" s="35">
        <f t="shared" si="22"/>
        <v>721.87830000000008</v>
      </c>
    </row>
    <row r="1097" spans="1:6" outlineLevel="1" x14ac:dyDescent="0.25">
      <c r="B1097" s="34" t="s">
        <v>440</v>
      </c>
      <c r="C1097" s="39">
        <v>3.28</v>
      </c>
      <c r="D1097" s="39" t="s">
        <v>112</v>
      </c>
      <c r="E1097" s="35">
        <v>49.56</v>
      </c>
      <c r="F1097" s="35">
        <f t="shared" si="22"/>
        <v>162.55680000000001</v>
      </c>
    </row>
    <row r="1098" spans="1:6" outlineLevel="1" x14ac:dyDescent="0.25">
      <c r="B1098" s="34" t="s">
        <v>441</v>
      </c>
      <c r="C1098" s="39">
        <v>3.28</v>
      </c>
      <c r="D1098" s="39" t="s">
        <v>112</v>
      </c>
      <c r="E1098" s="35">
        <v>40.380000000000003</v>
      </c>
      <c r="F1098" s="35">
        <f t="shared" si="22"/>
        <v>132.44640000000001</v>
      </c>
    </row>
    <row r="1099" spans="1:6" outlineLevel="1" x14ac:dyDescent="0.25">
      <c r="B1099" s="34" t="s">
        <v>455</v>
      </c>
      <c r="C1099" s="39">
        <v>13.13</v>
      </c>
      <c r="D1099" s="39" t="s">
        <v>290</v>
      </c>
      <c r="E1099" s="35">
        <v>164.23</v>
      </c>
      <c r="F1099" s="35">
        <f t="shared" si="22"/>
        <v>2156.3398999999999</v>
      </c>
    </row>
    <row r="1100" spans="1:6" outlineLevel="1" x14ac:dyDescent="0.25">
      <c r="B1100" s="34" t="s">
        <v>456</v>
      </c>
      <c r="C1100" s="39">
        <v>13.13</v>
      </c>
      <c r="D1100" s="39" t="s">
        <v>290</v>
      </c>
      <c r="E1100" s="35">
        <v>188.33</v>
      </c>
      <c r="F1100" s="35">
        <f t="shared" si="22"/>
        <v>2472.7729000000004</v>
      </c>
    </row>
    <row r="1101" spans="1:6" outlineLevel="1" x14ac:dyDescent="0.25">
      <c r="B1101" s="34" t="s">
        <v>443</v>
      </c>
      <c r="C1101" s="39">
        <v>13.13</v>
      </c>
      <c r="D1101" s="39" t="s">
        <v>13</v>
      </c>
      <c r="E1101" s="35">
        <v>28.47</v>
      </c>
      <c r="F1101" s="35">
        <f t="shared" si="22"/>
        <v>373.81110000000001</v>
      </c>
    </row>
    <row r="1102" spans="1:6" outlineLevel="1" x14ac:dyDescent="0.25">
      <c r="B1102" s="34" t="s">
        <v>457</v>
      </c>
      <c r="C1102" s="39">
        <v>1.1000000000000001</v>
      </c>
      <c r="D1102" s="39" t="s">
        <v>252</v>
      </c>
      <c r="E1102" s="35">
        <v>4070.36</v>
      </c>
      <c r="F1102" s="35">
        <f t="shared" si="22"/>
        <v>4477.3960000000006</v>
      </c>
    </row>
    <row r="1103" spans="1:6" outlineLevel="1" x14ac:dyDescent="0.25">
      <c r="B1103" s="34"/>
      <c r="C1103" s="39"/>
      <c r="D1103" s="39"/>
      <c r="E1103" s="35"/>
      <c r="F1103" s="35"/>
    </row>
    <row r="1104" spans="1:6" s="24" customFormat="1" outlineLevel="1" x14ac:dyDescent="0.25">
      <c r="A1104" s="77"/>
      <c r="B1104" s="33" t="s">
        <v>467</v>
      </c>
      <c r="C1104" s="50"/>
      <c r="D1104" s="50"/>
      <c r="E1104" s="11" t="s">
        <v>252</v>
      </c>
      <c r="F1104" s="11">
        <f>SUM(F1105:F1106)</f>
        <v>25866.246000000003</v>
      </c>
    </row>
    <row r="1105" spans="1:6" outlineLevel="1" x14ac:dyDescent="0.25">
      <c r="B1105" s="34" t="s">
        <v>465</v>
      </c>
      <c r="C1105" s="39">
        <v>1</v>
      </c>
      <c r="D1105" s="39" t="s">
        <v>252</v>
      </c>
      <c r="E1105" s="35">
        <v>20711.690000000002</v>
      </c>
      <c r="F1105" s="35">
        <f>+C1105*E1105</f>
        <v>20711.690000000002</v>
      </c>
    </row>
    <row r="1106" spans="1:6" outlineLevel="1" x14ac:dyDescent="0.25">
      <c r="B1106" s="34" t="s">
        <v>460</v>
      </c>
      <c r="C1106" s="39">
        <v>1.1000000000000001</v>
      </c>
      <c r="D1106" s="39" t="s">
        <v>252</v>
      </c>
      <c r="E1106" s="35">
        <v>4685.96</v>
      </c>
      <c r="F1106" s="35">
        <f>+C1106*E1106</f>
        <v>5154.5560000000005</v>
      </c>
    </row>
    <row r="1107" spans="1:6" outlineLevel="1" x14ac:dyDescent="0.25">
      <c r="B1107" s="34"/>
      <c r="C1107" s="39"/>
      <c r="D1107" s="39"/>
      <c r="E1107" s="35"/>
      <c r="F1107" s="35"/>
    </row>
    <row r="1108" spans="1:6" outlineLevel="1" x14ac:dyDescent="0.25">
      <c r="A1108" s="77"/>
      <c r="B1108" s="33" t="s">
        <v>468</v>
      </c>
      <c r="C1108" s="50"/>
      <c r="D1108" s="50"/>
      <c r="E1108" s="40" t="s">
        <v>252</v>
      </c>
      <c r="F1108" s="40">
        <f>SUM(F1109:F1119)</f>
        <v>25304.813580000002</v>
      </c>
    </row>
    <row r="1109" spans="1:6" outlineLevel="1" x14ac:dyDescent="0.25">
      <c r="B1109" s="34" t="s">
        <v>436</v>
      </c>
      <c r="C1109" s="39">
        <v>1.1439999999999999</v>
      </c>
      <c r="D1109" s="39" t="s">
        <v>201</v>
      </c>
      <c r="E1109" s="35">
        <v>2307.59</v>
      </c>
      <c r="F1109" s="35">
        <f t="shared" ref="F1109:F1119" si="23">+C1109*E1109</f>
        <v>2639.8829599999999</v>
      </c>
    </row>
    <row r="1110" spans="1:6" outlineLevel="1" x14ac:dyDescent="0.25">
      <c r="B1110" s="34" t="s">
        <v>462</v>
      </c>
      <c r="C1110" s="39">
        <v>2.278</v>
      </c>
      <c r="D1110" s="39" t="s">
        <v>201</v>
      </c>
      <c r="E1110" s="35">
        <v>2316.91</v>
      </c>
      <c r="F1110" s="35">
        <f t="shared" si="23"/>
        <v>5277.9209799999999</v>
      </c>
    </row>
    <row r="1111" spans="1:6" outlineLevel="1" x14ac:dyDescent="0.25">
      <c r="B1111" s="34" t="s">
        <v>437</v>
      </c>
      <c r="C1111" s="39">
        <v>3.4219999999999997</v>
      </c>
      <c r="D1111" s="39" t="s">
        <v>201</v>
      </c>
      <c r="E1111" s="35">
        <v>490.77</v>
      </c>
      <c r="F1111" s="35">
        <f t="shared" si="23"/>
        <v>1679.4149399999999</v>
      </c>
    </row>
    <row r="1112" spans="1:6" outlineLevel="1" x14ac:dyDescent="0.25">
      <c r="B1112" s="34" t="s">
        <v>439</v>
      </c>
      <c r="C1112" s="39">
        <v>134.11000000000001</v>
      </c>
      <c r="D1112" s="39" t="s">
        <v>256</v>
      </c>
      <c r="E1112" s="35">
        <v>44.3</v>
      </c>
      <c r="F1112" s="35">
        <f t="shared" si="23"/>
        <v>5941.0730000000003</v>
      </c>
    </row>
    <row r="1113" spans="1:6" outlineLevel="1" x14ac:dyDescent="0.25">
      <c r="B1113" s="34" t="s">
        <v>316</v>
      </c>
      <c r="C1113" s="39">
        <v>26.82</v>
      </c>
      <c r="D1113" s="39" t="s">
        <v>112</v>
      </c>
      <c r="E1113" s="35">
        <v>27.69</v>
      </c>
      <c r="F1113" s="35">
        <f t="shared" si="23"/>
        <v>742.64580000000001</v>
      </c>
    </row>
    <row r="1114" spans="1:6" outlineLevel="1" x14ac:dyDescent="0.25">
      <c r="B1114" s="34" t="s">
        <v>440</v>
      </c>
      <c r="C1114" s="39">
        <v>2.78</v>
      </c>
      <c r="D1114" s="39" t="s">
        <v>112</v>
      </c>
      <c r="E1114" s="35">
        <v>49.56</v>
      </c>
      <c r="F1114" s="35">
        <f t="shared" si="23"/>
        <v>137.77680000000001</v>
      </c>
    </row>
    <row r="1115" spans="1:6" outlineLevel="1" x14ac:dyDescent="0.25">
      <c r="B1115" s="34" t="s">
        <v>441</v>
      </c>
      <c r="C1115" s="39">
        <v>2.78</v>
      </c>
      <c r="D1115" s="39" t="s">
        <v>112</v>
      </c>
      <c r="E1115" s="35">
        <v>40.380000000000003</v>
      </c>
      <c r="F1115" s="35">
        <f t="shared" si="23"/>
        <v>112.2564</v>
      </c>
    </row>
    <row r="1116" spans="1:6" outlineLevel="1" x14ac:dyDescent="0.25">
      <c r="B1116" s="34" t="s">
        <v>455</v>
      </c>
      <c r="C1116" s="39">
        <v>11.11</v>
      </c>
      <c r="D1116" s="39" t="s">
        <v>290</v>
      </c>
      <c r="E1116" s="35">
        <v>164.23</v>
      </c>
      <c r="F1116" s="35">
        <f t="shared" si="23"/>
        <v>1824.5952999999997</v>
      </c>
    </row>
    <row r="1117" spans="1:6" outlineLevel="1" x14ac:dyDescent="0.25">
      <c r="B1117" s="34" t="s">
        <v>456</v>
      </c>
      <c r="C1117" s="39">
        <v>11.11</v>
      </c>
      <c r="D1117" s="39" t="s">
        <v>290</v>
      </c>
      <c r="E1117" s="35">
        <v>188.33</v>
      </c>
      <c r="F1117" s="35">
        <f t="shared" si="23"/>
        <v>2092.3463000000002</v>
      </c>
    </row>
    <row r="1118" spans="1:6" outlineLevel="1" x14ac:dyDescent="0.25">
      <c r="B1118" s="34" t="s">
        <v>443</v>
      </c>
      <c r="C1118" s="39">
        <v>13.33</v>
      </c>
      <c r="D1118" s="39" t="s">
        <v>13</v>
      </c>
      <c r="E1118" s="35">
        <v>28.47</v>
      </c>
      <c r="F1118" s="35">
        <f t="shared" si="23"/>
        <v>379.50509999999997</v>
      </c>
    </row>
    <row r="1119" spans="1:6" outlineLevel="1" x14ac:dyDescent="0.25">
      <c r="B1119" s="34" t="s">
        <v>457</v>
      </c>
      <c r="C1119" s="39">
        <v>1.1000000000000001</v>
      </c>
      <c r="D1119" s="39" t="s">
        <v>252</v>
      </c>
      <c r="E1119" s="35">
        <v>4070.36</v>
      </c>
      <c r="F1119" s="35">
        <f t="shared" si="23"/>
        <v>4477.3960000000006</v>
      </c>
    </row>
    <row r="1120" spans="1:6" outlineLevel="1" x14ac:dyDescent="0.25">
      <c r="B1120" s="34"/>
      <c r="C1120" s="39"/>
      <c r="D1120" s="39"/>
      <c r="E1120" s="35"/>
      <c r="F1120" s="35"/>
    </row>
    <row r="1121" spans="1:6" outlineLevel="1" x14ac:dyDescent="0.25">
      <c r="A1121" s="77"/>
      <c r="B1121" s="33" t="s">
        <v>469</v>
      </c>
      <c r="C1121" s="50"/>
      <c r="D1121" s="50"/>
      <c r="E1121" s="40" t="s">
        <v>252</v>
      </c>
      <c r="F1121" s="40">
        <f>SUM(F1122:F1123)</f>
        <v>25981.985999999994</v>
      </c>
    </row>
    <row r="1122" spans="1:6" outlineLevel="1" x14ac:dyDescent="0.25">
      <c r="B1122" s="34" t="s">
        <v>465</v>
      </c>
      <c r="C1122" s="39">
        <v>1</v>
      </c>
      <c r="D1122" s="39" t="s">
        <v>252</v>
      </c>
      <c r="E1122" s="35">
        <v>20827.429999999993</v>
      </c>
      <c r="F1122" s="35">
        <f>+C1122*E1122</f>
        <v>20827.429999999993</v>
      </c>
    </row>
    <row r="1123" spans="1:6" outlineLevel="1" x14ac:dyDescent="0.25">
      <c r="B1123" s="34" t="s">
        <v>460</v>
      </c>
      <c r="C1123" s="39">
        <v>1.1000000000000001</v>
      </c>
      <c r="D1123" s="39" t="s">
        <v>252</v>
      </c>
      <c r="E1123" s="35">
        <v>4685.96</v>
      </c>
      <c r="F1123" s="35">
        <f>+C1123*E1123</f>
        <v>5154.5560000000005</v>
      </c>
    </row>
    <row r="1124" spans="1:6" outlineLevel="1" x14ac:dyDescent="0.25">
      <c r="B1124" s="34"/>
      <c r="C1124" s="39"/>
      <c r="D1124" s="39"/>
      <c r="E1124" s="35"/>
      <c r="F1124" s="35"/>
    </row>
    <row r="1125" spans="1:6" outlineLevel="1" x14ac:dyDescent="0.25">
      <c r="A1125" s="77"/>
      <c r="B1125" s="33" t="s">
        <v>470</v>
      </c>
      <c r="C1125" s="50"/>
      <c r="D1125" s="50"/>
      <c r="E1125" s="40" t="s">
        <v>252</v>
      </c>
      <c r="F1125" s="40">
        <f>SUM(F1126:F1136)</f>
        <v>20260.228230000001</v>
      </c>
    </row>
    <row r="1126" spans="1:6" outlineLevel="1" x14ac:dyDescent="0.25">
      <c r="B1126" s="34" t="s">
        <v>436</v>
      </c>
      <c r="C1126" s="39">
        <v>0.74399999999999999</v>
      </c>
      <c r="D1126" s="39" t="s">
        <v>201</v>
      </c>
      <c r="E1126" s="35">
        <v>2307.59</v>
      </c>
      <c r="F1126" s="35">
        <f t="shared" ref="F1126:F1136" si="24">+C1126*E1126</f>
        <v>1716.8469600000001</v>
      </c>
    </row>
    <row r="1127" spans="1:6" outlineLevel="1" x14ac:dyDescent="0.25">
      <c r="B1127" s="34" t="s">
        <v>471</v>
      </c>
      <c r="C1127" s="39">
        <v>1.9790000000000001</v>
      </c>
      <c r="D1127" s="39" t="s">
        <v>201</v>
      </c>
      <c r="E1127" s="35">
        <v>2417.14</v>
      </c>
      <c r="F1127" s="35">
        <f t="shared" si="24"/>
        <v>4783.5200599999998</v>
      </c>
    </row>
    <row r="1128" spans="1:6" outlineLevel="1" x14ac:dyDescent="0.25">
      <c r="B1128" s="34" t="s">
        <v>437</v>
      </c>
      <c r="C1128" s="39">
        <v>2.7229999999999999</v>
      </c>
      <c r="D1128" s="39" t="s">
        <v>201</v>
      </c>
      <c r="E1128" s="35">
        <v>490.77</v>
      </c>
      <c r="F1128" s="35">
        <f t="shared" si="24"/>
        <v>1336.3667099999998</v>
      </c>
    </row>
    <row r="1129" spans="1:6" outlineLevel="1" x14ac:dyDescent="0.25">
      <c r="B1129" s="34" t="s">
        <v>439</v>
      </c>
      <c r="C1129" s="39">
        <v>76.989999999999995</v>
      </c>
      <c r="D1129" s="39" t="s">
        <v>256</v>
      </c>
      <c r="E1129" s="35">
        <v>44.3</v>
      </c>
      <c r="F1129" s="35">
        <f t="shared" si="24"/>
        <v>3410.6569999999997</v>
      </c>
    </row>
    <row r="1130" spans="1:6" outlineLevel="1" x14ac:dyDescent="0.25">
      <c r="B1130" s="34" t="s">
        <v>316</v>
      </c>
      <c r="C1130" s="39">
        <v>15.4</v>
      </c>
      <c r="D1130" s="39" t="s">
        <v>112</v>
      </c>
      <c r="E1130" s="35">
        <v>27.69</v>
      </c>
      <c r="F1130" s="35">
        <f t="shared" si="24"/>
        <v>426.42600000000004</v>
      </c>
    </row>
    <row r="1131" spans="1:6" outlineLevel="1" x14ac:dyDescent="0.25">
      <c r="B1131" s="34" t="s">
        <v>440</v>
      </c>
      <c r="C1131" s="39">
        <v>2.08</v>
      </c>
      <c r="D1131" s="39" t="s">
        <v>112</v>
      </c>
      <c r="E1131" s="35">
        <v>49.56</v>
      </c>
      <c r="F1131" s="35">
        <f t="shared" si="24"/>
        <v>103.0848</v>
      </c>
    </row>
    <row r="1132" spans="1:6" outlineLevel="1" x14ac:dyDescent="0.25">
      <c r="B1132" s="34" t="s">
        <v>441</v>
      </c>
      <c r="C1132" s="39">
        <v>2.08</v>
      </c>
      <c r="D1132" s="39" t="s">
        <v>112</v>
      </c>
      <c r="E1132" s="35">
        <v>40.380000000000003</v>
      </c>
      <c r="F1132" s="35">
        <f t="shared" si="24"/>
        <v>83.990400000000008</v>
      </c>
    </row>
    <row r="1133" spans="1:6" outlineLevel="1" x14ac:dyDescent="0.25">
      <c r="B1133" s="34" t="s">
        <v>455</v>
      </c>
      <c r="C1133" s="39">
        <v>8.33</v>
      </c>
      <c r="D1133" s="39" t="s">
        <v>290</v>
      </c>
      <c r="E1133" s="35">
        <v>187.91</v>
      </c>
      <c r="F1133" s="35">
        <f t="shared" si="24"/>
        <v>1565.2902999999999</v>
      </c>
    </row>
    <row r="1134" spans="1:6" outlineLevel="1" x14ac:dyDescent="0.25">
      <c r="B1134" s="34" t="s">
        <v>456</v>
      </c>
      <c r="C1134" s="39">
        <v>8.33</v>
      </c>
      <c r="D1134" s="39" t="s">
        <v>290</v>
      </c>
      <c r="E1134" s="35">
        <v>243.06</v>
      </c>
      <c r="F1134" s="35">
        <f t="shared" si="24"/>
        <v>2024.6898000000001</v>
      </c>
    </row>
    <row r="1135" spans="1:6" outlineLevel="1" x14ac:dyDescent="0.25">
      <c r="B1135" s="34" t="s">
        <v>443</v>
      </c>
      <c r="C1135" s="39">
        <v>11.66</v>
      </c>
      <c r="D1135" s="39" t="s">
        <v>13</v>
      </c>
      <c r="E1135" s="35">
        <v>28.47</v>
      </c>
      <c r="F1135" s="35">
        <f t="shared" si="24"/>
        <v>331.96019999999999</v>
      </c>
    </row>
    <row r="1136" spans="1:6" outlineLevel="1" x14ac:dyDescent="0.25">
      <c r="B1136" s="34" t="s">
        <v>457</v>
      </c>
      <c r="C1136" s="39">
        <v>1.1000000000000001</v>
      </c>
      <c r="D1136" s="39" t="s">
        <v>252</v>
      </c>
      <c r="E1136" s="35">
        <v>4070.36</v>
      </c>
      <c r="F1136" s="35">
        <f t="shared" si="24"/>
        <v>4477.3960000000006</v>
      </c>
    </row>
    <row r="1137" spans="1:6" outlineLevel="1" x14ac:dyDescent="0.25">
      <c r="B1137" s="34"/>
      <c r="C1137" s="39"/>
      <c r="D1137" s="39"/>
      <c r="E1137" s="35"/>
      <c r="F1137" s="35"/>
    </row>
    <row r="1138" spans="1:6" outlineLevel="1" x14ac:dyDescent="0.25">
      <c r="A1138" s="77"/>
      <c r="B1138" s="33" t="s">
        <v>472</v>
      </c>
      <c r="C1138" s="50"/>
      <c r="D1138" s="50"/>
      <c r="E1138" s="40" t="s">
        <v>252</v>
      </c>
      <c r="F1138" s="40">
        <f>SUM(F1139:F1140)</f>
        <v>20937.396000000001</v>
      </c>
    </row>
    <row r="1139" spans="1:6" outlineLevel="1" x14ac:dyDescent="0.25">
      <c r="B1139" s="34" t="s">
        <v>465</v>
      </c>
      <c r="C1139" s="39">
        <v>1</v>
      </c>
      <c r="D1139" s="39" t="s">
        <v>252</v>
      </c>
      <c r="E1139" s="35">
        <v>15782.840000000002</v>
      </c>
      <c r="F1139" s="35">
        <f>+C1139*E1139</f>
        <v>15782.840000000002</v>
      </c>
    </row>
    <row r="1140" spans="1:6" outlineLevel="1" x14ac:dyDescent="0.25">
      <c r="B1140" s="34" t="s">
        <v>460</v>
      </c>
      <c r="C1140" s="39">
        <v>1.1000000000000001</v>
      </c>
      <c r="D1140" s="39" t="s">
        <v>252</v>
      </c>
      <c r="E1140" s="35">
        <v>4685.96</v>
      </c>
      <c r="F1140" s="35">
        <f>+C1140*E1140</f>
        <v>5154.5560000000005</v>
      </c>
    </row>
    <row r="1141" spans="1:6" outlineLevel="1" x14ac:dyDescent="0.25">
      <c r="B1141" s="34"/>
      <c r="C1141" s="39"/>
      <c r="D1141" s="39"/>
      <c r="E1141" s="35"/>
      <c r="F1141" s="35"/>
    </row>
    <row r="1142" spans="1:6" outlineLevel="1" x14ac:dyDescent="0.25">
      <c r="A1142" s="77"/>
      <c r="B1142" s="33" t="s">
        <v>473</v>
      </c>
      <c r="C1142" s="50"/>
      <c r="D1142" s="50"/>
      <c r="E1142" s="40" t="s">
        <v>252</v>
      </c>
      <c r="F1142" s="40">
        <f>SUM(F1143:F1154)</f>
        <v>20454.449910000003</v>
      </c>
    </row>
    <row r="1143" spans="1:6" outlineLevel="1" x14ac:dyDescent="0.25">
      <c r="B1143" s="34" t="s">
        <v>436</v>
      </c>
      <c r="C1143" s="39">
        <v>0.86</v>
      </c>
      <c r="D1143" s="39" t="s">
        <v>201</v>
      </c>
      <c r="E1143" s="35">
        <v>2307.59</v>
      </c>
      <c r="F1143" s="35">
        <f t="shared" ref="F1143:F1154" si="25">+C1143*E1143</f>
        <v>1984.5274000000002</v>
      </c>
    </row>
    <row r="1144" spans="1:6" outlineLevel="1" x14ac:dyDescent="0.25">
      <c r="B1144" s="34" t="s">
        <v>462</v>
      </c>
      <c r="C1144" s="39">
        <v>0.64</v>
      </c>
      <c r="D1144" s="39" t="s">
        <v>201</v>
      </c>
      <c r="E1144" s="35">
        <v>2316.91</v>
      </c>
      <c r="F1144" s="35">
        <f t="shared" si="25"/>
        <v>1482.8224</v>
      </c>
    </row>
    <row r="1145" spans="1:6" outlineLevel="1" x14ac:dyDescent="0.25">
      <c r="B1145" s="34" t="s">
        <v>471</v>
      </c>
      <c r="C1145" s="39">
        <v>1.4810000000000001</v>
      </c>
      <c r="D1145" s="39" t="s">
        <v>201</v>
      </c>
      <c r="E1145" s="35">
        <v>2417.14</v>
      </c>
      <c r="F1145" s="35">
        <f t="shared" si="25"/>
        <v>3579.7843400000002</v>
      </c>
    </row>
    <row r="1146" spans="1:6" outlineLevel="1" x14ac:dyDescent="0.25">
      <c r="B1146" s="34" t="s">
        <v>437</v>
      </c>
      <c r="C1146" s="39">
        <v>2.9809999999999999</v>
      </c>
      <c r="D1146" s="39" t="s">
        <v>201</v>
      </c>
      <c r="E1146" s="35">
        <v>490.77</v>
      </c>
      <c r="F1146" s="35">
        <f t="shared" si="25"/>
        <v>1462.9853699999999</v>
      </c>
    </row>
    <row r="1147" spans="1:6" outlineLevel="1" x14ac:dyDescent="0.25">
      <c r="B1147" s="34" t="s">
        <v>439</v>
      </c>
      <c r="C1147" s="39">
        <v>87.25</v>
      </c>
      <c r="D1147" s="39" t="s">
        <v>256</v>
      </c>
      <c r="E1147" s="35">
        <v>44.3</v>
      </c>
      <c r="F1147" s="35">
        <f t="shared" si="25"/>
        <v>3865.1749999999997</v>
      </c>
    </row>
    <row r="1148" spans="1:6" outlineLevel="1" x14ac:dyDescent="0.25">
      <c r="B1148" s="34" t="s">
        <v>316</v>
      </c>
      <c r="C1148" s="39">
        <v>17.45</v>
      </c>
      <c r="D1148" s="39" t="s">
        <v>112</v>
      </c>
      <c r="E1148" s="35">
        <v>27.69</v>
      </c>
      <c r="F1148" s="35">
        <f t="shared" si="25"/>
        <v>483.19049999999999</v>
      </c>
    </row>
    <row r="1149" spans="1:6" outlineLevel="1" x14ac:dyDescent="0.25">
      <c r="B1149" s="34" t="s">
        <v>440</v>
      </c>
      <c r="C1149" s="39">
        <v>1.56</v>
      </c>
      <c r="D1149" s="39" t="s">
        <v>112</v>
      </c>
      <c r="E1149" s="35">
        <v>49.56</v>
      </c>
      <c r="F1149" s="35">
        <f t="shared" si="25"/>
        <v>77.313600000000008</v>
      </c>
    </row>
    <row r="1150" spans="1:6" outlineLevel="1" x14ac:dyDescent="0.25">
      <c r="B1150" s="34" t="s">
        <v>441</v>
      </c>
      <c r="C1150" s="39">
        <v>1.56</v>
      </c>
      <c r="D1150" s="39" t="s">
        <v>112</v>
      </c>
      <c r="E1150" s="35">
        <v>40.380000000000003</v>
      </c>
      <c r="F1150" s="35">
        <f t="shared" si="25"/>
        <v>62.99280000000001</v>
      </c>
    </row>
    <row r="1151" spans="1:6" outlineLevel="1" x14ac:dyDescent="0.25">
      <c r="B1151" s="34" t="s">
        <v>455</v>
      </c>
      <c r="C1151" s="39">
        <v>6.25</v>
      </c>
      <c r="D1151" s="39" t="s">
        <v>290</v>
      </c>
      <c r="E1151" s="35">
        <v>187.91</v>
      </c>
      <c r="F1151" s="35">
        <f t="shared" si="25"/>
        <v>1174.4375</v>
      </c>
    </row>
    <row r="1152" spans="1:6" outlineLevel="1" x14ac:dyDescent="0.25">
      <c r="B1152" s="34" t="s">
        <v>456</v>
      </c>
      <c r="C1152" s="39">
        <v>6.25</v>
      </c>
      <c r="D1152" s="39" t="s">
        <v>290</v>
      </c>
      <c r="E1152" s="35">
        <v>243.06</v>
      </c>
      <c r="F1152" s="35">
        <f t="shared" si="25"/>
        <v>1519.125</v>
      </c>
    </row>
    <row r="1153" spans="1:6" outlineLevel="1" x14ac:dyDescent="0.25">
      <c r="B1153" s="34" t="s">
        <v>443</v>
      </c>
      <c r="C1153" s="39">
        <v>10</v>
      </c>
      <c r="D1153" s="39" t="s">
        <v>13</v>
      </c>
      <c r="E1153" s="35">
        <v>28.47</v>
      </c>
      <c r="F1153" s="35">
        <f t="shared" si="25"/>
        <v>284.7</v>
      </c>
    </row>
    <row r="1154" spans="1:6" outlineLevel="1" x14ac:dyDescent="0.25">
      <c r="B1154" s="34" t="s">
        <v>457</v>
      </c>
      <c r="C1154" s="39">
        <v>1.1000000000000001</v>
      </c>
      <c r="D1154" s="39" t="s">
        <v>252</v>
      </c>
      <c r="E1154" s="35">
        <v>4070.36</v>
      </c>
      <c r="F1154" s="35">
        <f t="shared" si="25"/>
        <v>4477.3960000000006</v>
      </c>
    </row>
    <row r="1155" spans="1:6" outlineLevel="1" x14ac:dyDescent="0.25">
      <c r="B1155" s="34"/>
      <c r="C1155" s="39"/>
      <c r="D1155" s="39"/>
      <c r="E1155" s="35"/>
      <c r="F1155" s="35"/>
    </row>
    <row r="1156" spans="1:6" outlineLevel="1" x14ac:dyDescent="0.25">
      <c r="A1156" s="77"/>
      <c r="B1156" s="33" t="s">
        <v>474</v>
      </c>
      <c r="C1156" s="50"/>
      <c r="D1156" s="50"/>
      <c r="E1156" s="40" t="s">
        <v>252</v>
      </c>
      <c r="F1156" s="40">
        <f>SUM(F1157:F1158)</f>
        <v>19147.086000000003</v>
      </c>
    </row>
    <row r="1157" spans="1:6" outlineLevel="1" x14ac:dyDescent="0.25">
      <c r="B1157" s="34" t="s">
        <v>475</v>
      </c>
      <c r="C1157" s="39">
        <v>1</v>
      </c>
      <c r="D1157" s="39" t="s">
        <v>252</v>
      </c>
      <c r="E1157" s="35">
        <v>13992.530000000002</v>
      </c>
      <c r="F1157" s="35">
        <f>+C1157*E1157</f>
        <v>13992.530000000002</v>
      </c>
    </row>
    <row r="1158" spans="1:6" outlineLevel="1" x14ac:dyDescent="0.25">
      <c r="B1158" s="34" t="s">
        <v>460</v>
      </c>
      <c r="C1158" s="39">
        <v>1.1000000000000001</v>
      </c>
      <c r="D1158" s="39" t="s">
        <v>252</v>
      </c>
      <c r="E1158" s="35">
        <v>4685.96</v>
      </c>
      <c r="F1158" s="35">
        <f>+C1158*E1158</f>
        <v>5154.5560000000005</v>
      </c>
    </row>
    <row r="1159" spans="1:6" outlineLevel="1" x14ac:dyDescent="0.25">
      <c r="B1159" s="34"/>
      <c r="C1159" s="39"/>
      <c r="D1159" s="39"/>
      <c r="E1159" s="35"/>
      <c r="F1159" s="35"/>
    </row>
    <row r="1160" spans="1:6" outlineLevel="1" x14ac:dyDescent="0.25">
      <c r="A1160" s="77"/>
      <c r="B1160" s="33" t="s">
        <v>476</v>
      </c>
      <c r="C1160" s="50"/>
      <c r="D1160" s="50"/>
      <c r="E1160" s="40" t="s">
        <v>252</v>
      </c>
      <c r="F1160" s="40">
        <f>SUM(F1161:F1172)</f>
        <v>20261.523130000001</v>
      </c>
    </row>
    <row r="1161" spans="1:6" outlineLevel="1" x14ac:dyDescent="0.25">
      <c r="B1161" s="34" t="s">
        <v>436</v>
      </c>
      <c r="C1161" s="39">
        <v>0.68700000000000006</v>
      </c>
      <c r="D1161" s="39" t="s">
        <v>201</v>
      </c>
      <c r="E1161" s="35">
        <v>2307.59</v>
      </c>
      <c r="F1161" s="35">
        <f t="shared" ref="F1161:F1172" si="26">+C1161*E1161</f>
        <v>1585.3143300000002</v>
      </c>
    </row>
    <row r="1162" spans="1:6" outlineLevel="1" x14ac:dyDescent="0.25">
      <c r="B1162" s="34" t="s">
        <v>477</v>
      </c>
      <c r="C1162" s="39">
        <v>0.94799999999999995</v>
      </c>
      <c r="D1162" s="39" t="s">
        <v>201</v>
      </c>
      <c r="E1162" s="35">
        <v>2417.14</v>
      </c>
      <c r="F1162" s="35">
        <f t="shared" si="26"/>
        <v>2291.4487199999999</v>
      </c>
    </row>
    <row r="1163" spans="1:6" outlineLevel="1" x14ac:dyDescent="0.25">
      <c r="B1163" s="34" t="s">
        <v>478</v>
      </c>
      <c r="C1163" s="39">
        <v>1.7330000000000001</v>
      </c>
      <c r="D1163" s="39" t="s">
        <v>201</v>
      </c>
      <c r="E1163" s="35">
        <v>2392.44</v>
      </c>
      <c r="F1163" s="35">
        <f t="shared" si="26"/>
        <v>4146.0985200000005</v>
      </c>
    </row>
    <row r="1164" spans="1:6" outlineLevel="1" x14ac:dyDescent="0.25">
      <c r="B1164" s="34" t="s">
        <v>437</v>
      </c>
      <c r="C1164" s="39">
        <v>3.3680000000000003</v>
      </c>
      <c r="D1164" s="39" t="s">
        <v>201</v>
      </c>
      <c r="E1164" s="35">
        <v>490.77</v>
      </c>
      <c r="F1164" s="35">
        <f t="shared" si="26"/>
        <v>1652.91336</v>
      </c>
    </row>
    <row r="1165" spans="1:6" outlineLevel="1" x14ac:dyDescent="0.25">
      <c r="B1165" s="34" t="s">
        <v>439</v>
      </c>
      <c r="C1165" s="39">
        <v>63.41</v>
      </c>
      <c r="D1165" s="39" t="s">
        <v>256</v>
      </c>
      <c r="E1165" s="35">
        <v>44.3</v>
      </c>
      <c r="F1165" s="35">
        <f t="shared" si="26"/>
        <v>2809.0629999999996</v>
      </c>
    </row>
    <row r="1166" spans="1:6" outlineLevel="1" x14ac:dyDescent="0.25">
      <c r="B1166" s="34" t="s">
        <v>316</v>
      </c>
      <c r="C1166" s="39">
        <v>12.68</v>
      </c>
      <c r="D1166" s="39" t="s">
        <v>112</v>
      </c>
      <c r="E1166" s="35">
        <v>27.69</v>
      </c>
      <c r="F1166" s="35">
        <f t="shared" si="26"/>
        <v>351.10919999999999</v>
      </c>
    </row>
    <row r="1167" spans="1:6" outlineLevel="1" x14ac:dyDescent="0.25">
      <c r="B1167" s="34" t="s">
        <v>440</v>
      </c>
      <c r="C1167" s="39">
        <v>1</v>
      </c>
      <c r="D1167" s="39" t="s">
        <v>112</v>
      </c>
      <c r="E1167" s="35">
        <v>49.56</v>
      </c>
      <c r="F1167" s="35">
        <f t="shared" si="26"/>
        <v>49.56</v>
      </c>
    </row>
    <row r="1168" spans="1:6" outlineLevel="1" x14ac:dyDescent="0.25">
      <c r="B1168" s="34" t="s">
        <v>441</v>
      </c>
      <c r="C1168" s="39">
        <v>1</v>
      </c>
      <c r="D1168" s="39" t="s">
        <v>112</v>
      </c>
      <c r="E1168" s="35">
        <v>40.380000000000003</v>
      </c>
      <c r="F1168" s="35">
        <f t="shared" si="26"/>
        <v>40.380000000000003</v>
      </c>
    </row>
    <row r="1169" spans="1:6" outlineLevel="1" x14ac:dyDescent="0.25">
      <c r="B1169" s="34" t="s">
        <v>455</v>
      </c>
      <c r="C1169" s="39">
        <v>4</v>
      </c>
      <c r="D1169" s="39" t="s">
        <v>290</v>
      </c>
      <c r="E1169" s="35">
        <v>216.79</v>
      </c>
      <c r="F1169" s="35">
        <f t="shared" si="26"/>
        <v>867.16</v>
      </c>
    </row>
    <row r="1170" spans="1:6" outlineLevel="1" x14ac:dyDescent="0.25">
      <c r="B1170" s="34" t="s">
        <v>456</v>
      </c>
      <c r="C1170" s="39">
        <v>4</v>
      </c>
      <c r="D1170" s="39" t="s">
        <v>290</v>
      </c>
      <c r="E1170" s="35">
        <v>271.54000000000002</v>
      </c>
      <c r="F1170" s="35">
        <f t="shared" si="26"/>
        <v>1086.1600000000001</v>
      </c>
    </row>
    <row r="1171" spans="1:6" outlineLevel="1" x14ac:dyDescent="0.25">
      <c r="B1171" s="34" t="s">
        <v>443</v>
      </c>
      <c r="C1171" s="39">
        <v>8</v>
      </c>
      <c r="D1171" s="39" t="s">
        <v>13</v>
      </c>
      <c r="E1171" s="35">
        <v>28.47</v>
      </c>
      <c r="F1171" s="35">
        <f t="shared" si="26"/>
        <v>227.76</v>
      </c>
    </row>
    <row r="1172" spans="1:6" outlineLevel="1" x14ac:dyDescent="0.25">
      <c r="B1172" s="34" t="s">
        <v>457</v>
      </c>
      <c r="C1172" s="39">
        <v>1.1000000000000001</v>
      </c>
      <c r="D1172" s="39" t="s">
        <v>252</v>
      </c>
      <c r="E1172" s="35">
        <v>4685.96</v>
      </c>
      <c r="F1172" s="35">
        <f t="shared" si="26"/>
        <v>5154.5560000000005</v>
      </c>
    </row>
    <row r="1173" spans="1:6" outlineLevel="1" x14ac:dyDescent="0.25">
      <c r="B1173" s="34"/>
      <c r="C1173" s="39"/>
      <c r="D1173" s="39"/>
      <c r="E1173" s="35"/>
      <c r="F1173" s="35"/>
    </row>
    <row r="1174" spans="1:6" outlineLevel="1" x14ac:dyDescent="0.25">
      <c r="A1174" s="77"/>
      <c r="B1174" s="33" t="s">
        <v>479</v>
      </c>
      <c r="C1174" s="50"/>
      <c r="D1174" s="50"/>
      <c r="E1174" s="40" t="s">
        <v>252</v>
      </c>
      <c r="F1174" s="40">
        <f>SUM(F1175:F1176)</f>
        <v>17999.046000000002</v>
      </c>
    </row>
    <row r="1175" spans="1:6" outlineLevel="1" x14ac:dyDescent="0.25">
      <c r="B1175" s="34" t="s">
        <v>475</v>
      </c>
      <c r="C1175" s="39">
        <v>1</v>
      </c>
      <c r="D1175" s="39" t="s">
        <v>252</v>
      </c>
      <c r="E1175" s="35">
        <v>13521.65</v>
      </c>
      <c r="F1175" s="35">
        <f>+C1175*E1175</f>
        <v>13521.65</v>
      </c>
    </row>
    <row r="1176" spans="1:6" outlineLevel="1" x14ac:dyDescent="0.25">
      <c r="B1176" s="34" t="s">
        <v>460</v>
      </c>
      <c r="C1176" s="39">
        <v>1.1000000000000001</v>
      </c>
      <c r="D1176" s="39" t="s">
        <v>252</v>
      </c>
      <c r="E1176" s="35">
        <v>4070.36</v>
      </c>
      <c r="F1176" s="35">
        <f>+C1176*E1176</f>
        <v>4477.3960000000006</v>
      </c>
    </row>
    <row r="1177" spans="1:6" outlineLevel="1" x14ac:dyDescent="0.25">
      <c r="B1177" s="34"/>
      <c r="C1177" s="39"/>
      <c r="D1177" s="39"/>
      <c r="E1177" s="35"/>
      <c r="F1177" s="35"/>
    </row>
    <row r="1178" spans="1:6" outlineLevel="1" x14ac:dyDescent="0.25">
      <c r="A1178" s="77"/>
      <c r="B1178" s="33" t="s">
        <v>480</v>
      </c>
      <c r="C1178" s="50"/>
      <c r="D1178" s="50"/>
      <c r="E1178" s="40" t="s">
        <v>252</v>
      </c>
      <c r="F1178" s="40">
        <f>SUM(F1179:F1189)</f>
        <v>25039.861699999998</v>
      </c>
    </row>
    <row r="1179" spans="1:6" outlineLevel="1" x14ac:dyDescent="0.25">
      <c r="B1179" s="34" t="s">
        <v>436</v>
      </c>
      <c r="C1179" s="39">
        <v>1.718</v>
      </c>
      <c r="D1179" s="39" t="s">
        <v>201</v>
      </c>
      <c r="E1179" s="35">
        <v>2307.59</v>
      </c>
      <c r="F1179" s="35">
        <f t="shared" ref="F1179:F1189" si="27">+C1179*E1179</f>
        <v>3964.4396200000001</v>
      </c>
    </row>
    <row r="1180" spans="1:6" outlineLevel="1" x14ac:dyDescent="0.25">
      <c r="B1180" s="34" t="s">
        <v>478</v>
      </c>
      <c r="C1180" s="39">
        <v>3.6120000000000001</v>
      </c>
      <c r="D1180" s="39" t="s">
        <v>201</v>
      </c>
      <c r="E1180" s="35">
        <v>2392.44</v>
      </c>
      <c r="F1180" s="35">
        <f t="shared" si="27"/>
        <v>8641.4932800000006</v>
      </c>
    </row>
    <row r="1181" spans="1:6" outlineLevel="1" x14ac:dyDescent="0.25">
      <c r="B1181" s="34" t="s">
        <v>437</v>
      </c>
      <c r="C1181" s="39">
        <v>5.33</v>
      </c>
      <c r="D1181" s="39" t="s">
        <v>201</v>
      </c>
      <c r="E1181" s="35">
        <v>490.77</v>
      </c>
      <c r="F1181" s="35">
        <f t="shared" si="27"/>
        <v>2615.8040999999998</v>
      </c>
    </row>
    <row r="1182" spans="1:6" outlineLevel="1" x14ac:dyDescent="0.25">
      <c r="B1182" s="34" t="s">
        <v>439</v>
      </c>
      <c r="C1182" s="39">
        <v>49.29</v>
      </c>
      <c r="D1182" s="39" t="s">
        <v>256</v>
      </c>
      <c r="E1182" s="35">
        <v>44.3</v>
      </c>
      <c r="F1182" s="35">
        <f t="shared" si="27"/>
        <v>2183.547</v>
      </c>
    </row>
    <row r="1183" spans="1:6" outlineLevel="1" x14ac:dyDescent="0.25">
      <c r="B1183" s="34" t="s">
        <v>316</v>
      </c>
      <c r="C1183" s="39">
        <v>9.86</v>
      </c>
      <c r="D1183" s="39" t="s">
        <v>112</v>
      </c>
      <c r="E1183" s="35">
        <v>27.69</v>
      </c>
      <c r="F1183" s="35">
        <f t="shared" si="27"/>
        <v>273.02339999999998</v>
      </c>
    </row>
    <row r="1184" spans="1:6" outlineLevel="1" x14ac:dyDescent="0.25">
      <c r="B1184" s="34" t="s">
        <v>440</v>
      </c>
      <c r="C1184" s="39">
        <v>0.7</v>
      </c>
      <c r="D1184" s="39" t="s">
        <v>112</v>
      </c>
      <c r="E1184" s="35">
        <v>49.56</v>
      </c>
      <c r="F1184" s="35">
        <f t="shared" si="27"/>
        <v>34.692</v>
      </c>
    </row>
    <row r="1185" spans="1:6" outlineLevel="1" x14ac:dyDescent="0.25">
      <c r="B1185" s="34" t="s">
        <v>441</v>
      </c>
      <c r="C1185" s="39">
        <v>0.7</v>
      </c>
      <c r="D1185" s="39" t="s">
        <v>112</v>
      </c>
      <c r="E1185" s="35">
        <v>40.380000000000003</v>
      </c>
      <c r="F1185" s="35">
        <f t="shared" si="27"/>
        <v>28.265999999999998</v>
      </c>
    </row>
    <row r="1186" spans="1:6" outlineLevel="1" x14ac:dyDescent="0.25">
      <c r="B1186" s="34" t="s">
        <v>455</v>
      </c>
      <c r="C1186" s="39">
        <v>2.78</v>
      </c>
      <c r="D1186" s="39" t="s">
        <v>290</v>
      </c>
      <c r="E1186" s="35">
        <v>271.54000000000002</v>
      </c>
      <c r="F1186" s="35">
        <f t="shared" si="27"/>
        <v>754.88120000000004</v>
      </c>
    </row>
    <row r="1187" spans="1:6" outlineLevel="1" x14ac:dyDescent="0.25">
      <c r="B1187" s="34" t="s">
        <v>456</v>
      </c>
      <c r="C1187" s="39">
        <v>2.78</v>
      </c>
      <c r="D1187" s="39" t="s">
        <v>290</v>
      </c>
      <c r="E1187" s="35">
        <v>431.39</v>
      </c>
      <c r="F1187" s="35">
        <f t="shared" si="27"/>
        <v>1199.2641999999998</v>
      </c>
    </row>
    <row r="1188" spans="1:6" outlineLevel="1" x14ac:dyDescent="0.25">
      <c r="B1188" s="34" t="s">
        <v>443</v>
      </c>
      <c r="C1188" s="39">
        <v>6.67</v>
      </c>
      <c r="D1188" s="39" t="s">
        <v>13</v>
      </c>
      <c r="E1188" s="35">
        <v>28.47</v>
      </c>
      <c r="F1188" s="35">
        <f t="shared" si="27"/>
        <v>189.89489999999998</v>
      </c>
    </row>
    <row r="1189" spans="1:6" outlineLevel="1" x14ac:dyDescent="0.25">
      <c r="B1189" s="34" t="s">
        <v>457</v>
      </c>
      <c r="C1189" s="39">
        <v>1.1000000000000001</v>
      </c>
      <c r="D1189" s="39" t="s">
        <v>252</v>
      </c>
      <c r="E1189" s="35">
        <v>4685.96</v>
      </c>
      <c r="F1189" s="35">
        <f t="shared" si="27"/>
        <v>5154.5560000000005</v>
      </c>
    </row>
    <row r="1190" spans="1:6" outlineLevel="1" x14ac:dyDescent="0.25">
      <c r="B1190" s="34"/>
      <c r="C1190" s="39"/>
      <c r="D1190" s="39"/>
      <c r="E1190" s="35"/>
      <c r="F1190" s="35"/>
    </row>
    <row r="1191" spans="1:6" outlineLevel="1" x14ac:dyDescent="0.25">
      <c r="A1191" s="77"/>
      <c r="B1191" s="33" t="s">
        <v>481</v>
      </c>
      <c r="C1191" s="50"/>
      <c r="D1191" s="50"/>
      <c r="E1191" s="40" t="s">
        <v>252</v>
      </c>
      <c r="F1191" s="40">
        <f>SUM(F1192:F1193)</f>
        <v>24362.685999999998</v>
      </c>
    </row>
    <row r="1192" spans="1:6" outlineLevel="1" x14ac:dyDescent="0.25">
      <c r="B1192" s="34" t="s">
        <v>475</v>
      </c>
      <c r="C1192" s="39">
        <v>1</v>
      </c>
      <c r="D1192" s="39" t="s">
        <v>252</v>
      </c>
      <c r="E1192" s="35">
        <v>19885.289999999997</v>
      </c>
      <c r="F1192" s="35">
        <f>+C1192*E1192</f>
        <v>19885.289999999997</v>
      </c>
    </row>
    <row r="1193" spans="1:6" outlineLevel="1" x14ac:dyDescent="0.25">
      <c r="B1193" s="34" t="s">
        <v>460</v>
      </c>
      <c r="C1193" s="39">
        <v>1.1000000000000001</v>
      </c>
      <c r="D1193" s="39" t="s">
        <v>252</v>
      </c>
      <c r="E1193" s="35">
        <v>4070.36</v>
      </c>
      <c r="F1193" s="35">
        <f>+C1193*E1193</f>
        <v>4477.3960000000006</v>
      </c>
    </row>
    <row r="1194" spans="1:6" outlineLevel="1" x14ac:dyDescent="0.25">
      <c r="B1194" s="34"/>
      <c r="C1194" s="39"/>
      <c r="D1194" s="39"/>
      <c r="E1194" s="35"/>
      <c r="F1194" s="35"/>
    </row>
    <row r="1195" spans="1:6" outlineLevel="1" x14ac:dyDescent="0.25">
      <c r="A1195" s="77"/>
      <c r="B1195" s="33" t="s">
        <v>482</v>
      </c>
      <c r="C1195" s="50"/>
      <c r="D1195" s="50"/>
      <c r="E1195" s="40" t="s">
        <v>252</v>
      </c>
      <c r="F1195" s="40">
        <f>SUM(F1196:F1206)</f>
        <v>38061.465600000003</v>
      </c>
    </row>
    <row r="1196" spans="1:6" outlineLevel="1" x14ac:dyDescent="0.25">
      <c r="B1196" s="34" t="s">
        <v>436</v>
      </c>
      <c r="C1196" s="39">
        <v>1.778</v>
      </c>
      <c r="D1196" s="39" t="s">
        <v>201</v>
      </c>
      <c r="E1196" s="35">
        <v>2307.59</v>
      </c>
      <c r="F1196" s="35">
        <f t="shared" ref="F1196:F1206" si="28">+C1196*E1196</f>
        <v>4102.8950199999999</v>
      </c>
    </row>
    <row r="1197" spans="1:6" outlineLevel="1" x14ac:dyDescent="0.25">
      <c r="B1197" s="34" t="s">
        <v>462</v>
      </c>
      <c r="C1197" s="39">
        <v>2.5979999999999999</v>
      </c>
      <c r="D1197" s="39" t="s">
        <v>201</v>
      </c>
      <c r="E1197" s="35">
        <v>2316.91</v>
      </c>
      <c r="F1197" s="35">
        <f t="shared" si="28"/>
        <v>6019.3321799999994</v>
      </c>
    </row>
    <row r="1198" spans="1:6" outlineLevel="1" x14ac:dyDescent="0.25">
      <c r="B1198" s="34" t="s">
        <v>437</v>
      </c>
      <c r="C1198" s="39">
        <v>25</v>
      </c>
      <c r="D1198" s="39" t="s">
        <v>290</v>
      </c>
      <c r="E1198" s="35">
        <v>108.82</v>
      </c>
      <c r="F1198" s="35">
        <f t="shared" si="28"/>
        <v>2720.5</v>
      </c>
    </row>
    <row r="1199" spans="1:6" outlineLevel="1" x14ac:dyDescent="0.25">
      <c r="B1199" s="34" t="s">
        <v>439</v>
      </c>
      <c r="C1199" s="39">
        <v>177.79</v>
      </c>
      <c r="D1199" s="39" t="s">
        <v>256</v>
      </c>
      <c r="E1199" s="35">
        <v>44.3</v>
      </c>
      <c r="F1199" s="35">
        <f t="shared" si="28"/>
        <v>7876.0969999999988</v>
      </c>
    </row>
    <row r="1200" spans="1:6" outlineLevel="1" x14ac:dyDescent="0.25">
      <c r="B1200" s="34" t="s">
        <v>316</v>
      </c>
      <c r="C1200" s="39">
        <v>35.56</v>
      </c>
      <c r="D1200" s="39" t="s">
        <v>112</v>
      </c>
      <c r="E1200" s="35">
        <v>27.69</v>
      </c>
      <c r="F1200" s="35">
        <f t="shared" si="28"/>
        <v>984.65640000000008</v>
      </c>
    </row>
    <row r="1201" spans="1:6" outlineLevel="1" x14ac:dyDescent="0.25">
      <c r="B1201" s="34" t="s">
        <v>440</v>
      </c>
      <c r="C1201" s="39">
        <v>6.25</v>
      </c>
      <c r="D1201" s="39" t="s">
        <v>112</v>
      </c>
      <c r="E1201" s="35">
        <v>49.56</v>
      </c>
      <c r="F1201" s="35">
        <f t="shared" si="28"/>
        <v>309.75</v>
      </c>
    </row>
    <row r="1202" spans="1:6" outlineLevel="1" x14ac:dyDescent="0.25">
      <c r="B1202" s="34" t="s">
        <v>441</v>
      </c>
      <c r="C1202" s="39">
        <v>6.25</v>
      </c>
      <c r="D1202" s="39" t="s">
        <v>112</v>
      </c>
      <c r="E1202" s="35">
        <v>40.380000000000003</v>
      </c>
      <c r="F1202" s="35">
        <f t="shared" si="28"/>
        <v>252.37500000000003</v>
      </c>
    </row>
    <row r="1203" spans="1:6" outlineLevel="1" x14ac:dyDescent="0.25">
      <c r="B1203" s="34" t="s">
        <v>455</v>
      </c>
      <c r="C1203" s="39">
        <v>25</v>
      </c>
      <c r="D1203" s="39" t="s">
        <v>290</v>
      </c>
      <c r="E1203" s="35">
        <v>164.23</v>
      </c>
      <c r="F1203" s="35">
        <f t="shared" si="28"/>
        <v>4105.75</v>
      </c>
    </row>
    <row r="1204" spans="1:6" outlineLevel="1" x14ac:dyDescent="0.25">
      <c r="B1204" s="34" t="s">
        <v>456</v>
      </c>
      <c r="C1204" s="39">
        <v>25</v>
      </c>
      <c r="D1204" s="39" t="s">
        <v>290</v>
      </c>
      <c r="E1204" s="35">
        <v>188.33</v>
      </c>
      <c r="F1204" s="35">
        <f t="shared" si="28"/>
        <v>4708.25</v>
      </c>
    </row>
    <row r="1205" spans="1:6" outlineLevel="1" x14ac:dyDescent="0.25">
      <c r="B1205" s="34" t="s">
        <v>443</v>
      </c>
      <c r="C1205" s="39">
        <v>20</v>
      </c>
      <c r="D1205" s="39" t="s">
        <v>13</v>
      </c>
      <c r="E1205" s="35">
        <v>28.47</v>
      </c>
      <c r="F1205" s="35">
        <f t="shared" si="28"/>
        <v>569.4</v>
      </c>
    </row>
    <row r="1206" spans="1:6" outlineLevel="1" x14ac:dyDescent="0.25">
      <c r="B1206" s="34" t="s">
        <v>483</v>
      </c>
      <c r="C1206" s="39">
        <v>1</v>
      </c>
      <c r="D1206" s="39" t="s">
        <v>252</v>
      </c>
      <c r="E1206" s="35">
        <v>6412.46</v>
      </c>
      <c r="F1206" s="35">
        <f t="shared" si="28"/>
        <v>6412.46</v>
      </c>
    </row>
    <row r="1207" spans="1:6" outlineLevel="1" x14ac:dyDescent="0.25">
      <c r="B1207" s="34"/>
      <c r="C1207" s="39"/>
      <c r="D1207" s="39"/>
      <c r="E1207" s="35"/>
      <c r="F1207" s="35"/>
    </row>
    <row r="1208" spans="1:6" outlineLevel="1" x14ac:dyDescent="0.25">
      <c r="A1208" s="77"/>
      <c r="B1208" s="33" t="s">
        <v>484</v>
      </c>
      <c r="C1208" s="50"/>
      <c r="D1208" s="50"/>
      <c r="E1208" s="40" t="s">
        <v>252</v>
      </c>
      <c r="F1208" s="40">
        <f>SUM(F1209:F1211)</f>
        <v>38061.477200000001</v>
      </c>
    </row>
    <row r="1209" spans="1:6" outlineLevel="1" x14ac:dyDescent="0.25">
      <c r="B1209" s="34" t="s">
        <v>436</v>
      </c>
      <c r="C1209" s="39">
        <v>1.778</v>
      </c>
      <c r="D1209" s="39" t="s">
        <v>201</v>
      </c>
      <c r="E1209" s="35">
        <v>2307.59</v>
      </c>
      <c r="F1209" s="35">
        <f>+C1209*E1209</f>
        <v>4102.8950199999999</v>
      </c>
    </row>
    <row r="1210" spans="1:6" outlineLevel="1" x14ac:dyDescent="0.25">
      <c r="B1210" s="34" t="s">
        <v>485</v>
      </c>
      <c r="C1210" s="39">
        <v>2.5979999999999999</v>
      </c>
      <c r="D1210" s="39" t="s">
        <v>201</v>
      </c>
      <c r="E1210" s="35">
        <v>2316.91</v>
      </c>
      <c r="F1210" s="35">
        <f>+C1210*E1210</f>
        <v>6019.3321799999994</v>
      </c>
    </row>
    <row r="1211" spans="1:6" outlineLevel="1" x14ac:dyDescent="0.25">
      <c r="B1211" s="34" t="s">
        <v>463</v>
      </c>
      <c r="C1211" s="39">
        <v>1</v>
      </c>
      <c r="D1211" s="39" t="s">
        <v>231</v>
      </c>
      <c r="E1211" s="35">
        <v>27939.25</v>
      </c>
      <c r="F1211" s="35">
        <f>+C1211*E1211</f>
        <v>27939.25</v>
      </c>
    </row>
    <row r="1212" spans="1:6" outlineLevel="1" x14ac:dyDescent="0.25">
      <c r="B1212" s="34"/>
      <c r="C1212" s="39"/>
      <c r="D1212" s="39"/>
      <c r="E1212" s="35"/>
      <c r="F1212" s="35"/>
    </row>
    <row r="1213" spans="1:6" outlineLevel="1" x14ac:dyDescent="0.25">
      <c r="A1213" s="77"/>
      <c r="B1213" s="33" t="s">
        <v>486</v>
      </c>
      <c r="C1213" s="50"/>
      <c r="D1213" s="50"/>
      <c r="E1213" s="40" t="s">
        <v>252</v>
      </c>
      <c r="F1213" s="40">
        <f>SUM(F1214:F1216)</f>
        <v>38061.477200000001</v>
      </c>
    </row>
    <row r="1214" spans="1:6" outlineLevel="1" x14ac:dyDescent="0.25">
      <c r="B1214" s="34" t="s">
        <v>436</v>
      </c>
      <c r="C1214" s="39">
        <v>1.778</v>
      </c>
      <c r="D1214" s="39" t="s">
        <v>201</v>
      </c>
      <c r="E1214" s="35">
        <v>2307.59</v>
      </c>
      <c r="F1214" s="35">
        <f>+C1214*E1214</f>
        <v>4102.8950199999999</v>
      </c>
    </row>
    <row r="1215" spans="1:6" outlineLevel="1" x14ac:dyDescent="0.25">
      <c r="B1215" s="34" t="s">
        <v>462</v>
      </c>
      <c r="C1215" s="39">
        <v>2.5979999999999999</v>
      </c>
      <c r="D1215" s="39" t="s">
        <v>201</v>
      </c>
      <c r="E1215" s="35">
        <v>2316.91</v>
      </c>
      <c r="F1215" s="35">
        <f>+C1215*E1215</f>
        <v>6019.3321799999994</v>
      </c>
    </row>
    <row r="1216" spans="1:6" outlineLevel="1" x14ac:dyDescent="0.25">
      <c r="B1216" s="34" t="s">
        <v>463</v>
      </c>
      <c r="C1216" s="39">
        <v>1</v>
      </c>
      <c r="D1216" s="39" t="s">
        <v>252</v>
      </c>
      <c r="E1216" s="35">
        <v>27939.25</v>
      </c>
      <c r="F1216" s="35">
        <f>+C1216*E1216</f>
        <v>27939.25</v>
      </c>
    </row>
    <row r="1217" spans="1:6" outlineLevel="1" x14ac:dyDescent="0.25">
      <c r="B1217" s="34"/>
      <c r="C1217" s="39"/>
      <c r="D1217" s="39"/>
      <c r="E1217" s="35"/>
      <c r="F1217" s="35"/>
    </row>
    <row r="1218" spans="1:6" outlineLevel="1" x14ac:dyDescent="0.25">
      <c r="A1218" s="77"/>
      <c r="B1218" s="33" t="s">
        <v>487</v>
      </c>
      <c r="C1218" s="50"/>
      <c r="D1218" s="50"/>
      <c r="E1218" s="40" t="s">
        <v>252</v>
      </c>
      <c r="F1218" s="40">
        <f>SUM(F1219:F1221)</f>
        <v>38061.477200000001</v>
      </c>
    </row>
    <row r="1219" spans="1:6" outlineLevel="1" x14ac:dyDescent="0.25">
      <c r="B1219" s="34" t="s">
        <v>436</v>
      </c>
      <c r="C1219" s="39">
        <v>1.778</v>
      </c>
      <c r="D1219" s="39" t="s">
        <v>201</v>
      </c>
      <c r="E1219" s="35">
        <v>2307.59</v>
      </c>
      <c r="F1219" s="35">
        <f>+C1219*E1219</f>
        <v>4102.8950199999999</v>
      </c>
    </row>
    <row r="1220" spans="1:6" outlineLevel="1" x14ac:dyDescent="0.25">
      <c r="B1220" s="34" t="s">
        <v>485</v>
      </c>
      <c r="C1220" s="39">
        <v>2.5979999999999999</v>
      </c>
      <c r="D1220" s="39" t="s">
        <v>201</v>
      </c>
      <c r="E1220" s="35">
        <v>2316.91</v>
      </c>
      <c r="F1220" s="35">
        <f>+C1220*E1220</f>
        <v>6019.3321799999994</v>
      </c>
    </row>
    <row r="1221" spans="1:6" outlineLevel="1" x14ac:dyDescent="0.25">
      <c r="B1221" s="34" t="s">
        <v>463</v>
      </c>
      <c r="C1221" s="39">
        <v>1</v>
      </c>
      <c r="D1221" s="39" t="s">
        <v>252</v>
      </c>
      <c r="E1221" s="35">
        <v>27939.25</v>
      </c>
      <c r="F1221" s="35">
        <f>+C1221*E1221</f>
        <v>27939.25</v>
      </c>
    </row>
    <row r="1222" spans="1:6" outlineLevel="1" x14ac:dyDescent="0.25">
      <c r="B1222" s="34"/>
      <c r="C1222" s="39"/>
      <c r="D1222" s="39"/>
      <c r="E1222" s="35"/>
      <c r="F1222" s="35"/>
    </row>
    <row r="1223" spans="1:6" outlineLevel="1" x14ac:dyDescent="0.25">
      <c r="A1223" s="77"/>
      <c r="B1223" s="33" t="s">
        <v>488</v>
      </c>
      <c r="C1223" s="50"/>
      <c r="D1223" s="50"/>
      <c r="E1223" s="40" t="s">
        <v>252</v>
      </c>
      <c r="F1223" s="40">
        <f>SUM(F1224:F1234)</f>
        <v>27124.138660000001</v>
      </c>
    </row>
    <row r="1224" spans="1:6" outlineLevel="1" x14ac:dyDescent="0.25">
      <c r="B1224" s="34" t="s">
        <v>436</v>
      </c>
      <c r="C1224" s="39">
        <v>1.506</v>
      </c>
      <c r="D1224" s="39" t="s">
        <v>201</v>
      </c>
      <c r="E1224" s="35">
        <v>2307.59</v>
      </c>
      <c r="F1224" s="35">
        <f t="shared" ref="F1224:F1234" si="29">+C1224*E1224</f>
        <v>3475.23054</v>
      </c>
    </row>
    <row r="1225" spans="1:6" outlineLevel="1" x14ac:dyDescent="0.25">
      <c r="B1225" s="34" t="s">
        <v>462</v>
      </c>
      <c r="C1225" s="39">
        <v>1.732</v>
      </c>
      <c r="D1225" s="39" t="s">
        <v>201</v>
      </c>
      <c r="E1225" s="35">
        <v>2316.91</v>
      </c>
      <c r="F1225" s="35">
        <f t="shared" si="29"/>
        <v>4012.8881199999996</v>
      </c>
    </row>
    <row r="1226" spans="1:6" outlineLevel="1" x14ac:dyDescent="0.25">
      <c r="B1226" s="34" t="s">
        <v>437</v>
      </c>
      <c r="C1226" s="39">
        <v>13.13</v>
      </c>
      <c r="D1226" s="39" t="s">
        <v>290</v>
      </c>
      <c r="E1226" s="35">
        <v>108.82</v>
      </c>
      <c r="F1226" s="35">
        <f t="shared" si="29"/>
        <v>1428.8065999999999</v>
      </c>
    </row>
    <row r="1227" spans="1:6" outlineLevel="1" x14ac:dyDescent="0.25">
      <c r="B1227" s="34" t="s">
        <v>439</v>
      </c>
      <c r="C1227" s="39">
        <v>130.36000000000001</v>
      </c>
      <c r="D1227" s="39" t="s">
        <v>256</v>
      </c>
      <c r="E1227" s="35">
        <v>44.3</v>
      </c>
      <c r="F1227" s="35">
        <f t="shared" si="29"/>
        <v>5774.9480000000003</v>
      </c>
    </row>
    <row r="1228" spans="1:6" outlineLevel="1" x14ac:dyDescent="0.25">
      <c r="B1228" s="34" t="s">
        <v>316</v>
      </c>
      <c r="C1228" s="39">
        <v>26.07</v>
      </c>
      <c r="D1228" s="39" t="s">
        <v>112</v>
      </c>
      <c r="E1228" s="35">
        <v>27.69</v>
      </c>
      <c r="F1228" s="35">
        <f t="shared" si="29"/>
        <v>721.87830000000008</v>
      </c>
    </row>
    <row r="1229" spans="1:6" outlineLevel="1" x14ac:dyDescent="0.25">
      <c r="B1229" s="34" t="s">
        <v>440</v>
      </c>
      <c r="C1229" s="39">
        <v>3.28</v>
      </c>
      <c r="D1229" s="39" t="s">
        <v>112</v>
      </c>
      <c r="E1229" s="35">
        <v>49.56</v>
      </c>
      <c r="F1229" s="35">
        <f t="shared" si="29"/>
        <v>162.55680000000001</v>
      </c>
    </row>
    <row r="1230" spans="1:6" outlineLevel="1" x14ac:dyDescent="0.25">
      <c r="B1230" s="34" t="s">
        <v>441</v>
      </c>
      <c r="C1230" s="39">
        <v>3.28</v>
      </c>
      <c r="D1230" s="39" t="s">
        <v>112</v>
      </c>
      <c r="E1230" s="35">
        <v>40.380000000000003</v>
      </c>
      <c r="F1230" s="35">
        <f t="shared" si="29"/>
        <v>132.44640000000001</v>
      </c>
    </row>
    <row r="1231" spans="1:6" outlineLevel="1" x14ac:dyDescent="0.25">
      <c r="B1231" s="34" t="s">
        <v>455</v>
      </c>
      <c r="C1231" s="39">
        <v>13.13</v>
      </c>
      <c r="D1231" s="39" t="s">
        <v>290</v>
      </c>
      <c r="E1231" s="35">
        <v>164.23</v>
      </c>
      <c r="F1231" s="35">
        <f t="shared" si="29"/>
        <v>2156.3398999999999</v>
      </c>
    </row>
    <row r="1232" spans="1:6" outlineLevel="1" x14ac:dyDescent="0.25">
      <c r="B1232" s="34" t="s">
        <v>456</v>
      </c>
      <c r="C1232" s="39">
        <v>13.13</v>
      </c>
      <c r="D1232" s="39" t="s">
        <v>290</v>
      </c>
      <c r="E1232" s="35">
        <v>188.33</v>
      </c>
      <c r="F1232" s="35">
        <f t="shared" si="29"/>
        <v>2472.7729000000004</v>
      </c>
    </row>
    <row r="1233" spans="1:6" outlineLevel="1" x14ac:dyDescent="0.25">
      <c r="B1233" s="34" t="s">
        <v>443</v>
      </c>
      <c r="C1233" s="39">
        <v>13.13</v>
      </c>
      <c r="D1233" s="39" t="s">
        <v>13</v>
      </c>
      <c r="E1233" s="35">
        <v>28.47</v>
      </c>
      <c r="F1233" s="35">
        <f t="shared" si="29"/>
        <v>373.81110000000001</v>
      </c>
    </row>
    <row r="1234" spans="1:6" outlineLevel="1" x14ac:dyDescent="0.25">
      <c r="B1234" s="34" t="s">
        <v>483</v>
      </c>
      <c r="C1234" s="39">
        <v>1</v>
      </c>
      <c r="D1234" s="39" t="s">
        <v>252</v>
      </c>
      <c r="E1234" s="35">
        <v>6412.46</v>
      </c>
      <c r="F1234" s="35">
        <f t="shared" si="29"/>
        <v>6412.46</v>
      </c>
    </row>
    <row r="1235" spans="1:6" outlineLevel="1" x14ac:dyDescent="0.25">
      <c r="B1235" s="34"/>
      <c r="C1235" s="39"/>
      <c r="D1235" s="39"/>
      <c r="E1235" s="35"/>
      <c r="F1235" s="35"/>
    </row>
    <row r="1236" spans="1:6" outlineLevel="1" x14ac:dyDescent="0.25">
      <c r="A1236" s="77"/>
      <c r="B1236" s="33" t="s">
        <v>489</v>
      </c>
      <c r="C1236" s="50"/>
      <c r="D1236" s="50"/>
      <c r="E1236" s="40" t="s">
        <v>252</v>
      </c>
      <c r="F1236" s="40">
        <f>SUM(F1237:F1239)</f>
        <v>27124.148660000003</v>
      </c>
    </row>
    <row r="1237" spans="1:6" outlineLevel="1" x14ac:dyDescent="0.25">
      <c r="B1237" s="34" t="s">
        <v>436</v>
      </c>
      <c r="C1237" s="39">
        <v>1.506</v>
      </c>
      <c r="D1237" s="39" t="s">
        <v>201</v>
      </c>
      <c r="E1237" s="35">
        <v>2307.59</v>
      </c>
      <c r="F1237" s="35">
        <f>+C1237*E1237</f>
        <v>3475.23054</v>
      </c>
    </row>
    <row r="1238" spans="1:6" outlineLevel="1" x14ac:dyDescent="0.25">
      <c r="B1238" s="34" t="s">
        <v>485</v>
      </c>
      <c r="C1238" s="39">
        <v>1.732</v>
      </c>
      <c r="D1238" s="39" t="s">
        <v>201</v>
      </c>
      <c r="E1238" s="35">
        <v>2316.91</v>
      </c>
      <c r="F1238" s="35">
        <f>+C1238*E1238</f>
        <v>4012.8881199999996</v>
      </c>
    </row>
    <row r="1239" spans="1:6" outlineLevel="1" x14ac:dyDescent="0.25">
      <c r="B1239" s="34" t="s">
        <v>463</v>
      </c>
      <c r="C1239" s="39">
        <v>1</v>
      </c>
      <c r="D1239" s="39" t="s">
        <v>252</v>
      </c>
      <c r="E1239" s="35">
        <v>19636.030000000002</v>
      </c>
      <c r="F1239" s="35">
        <f>+C1239*E1239</f>
        <v>19636.030000000002</v>
      </c>
    </row>
    <row r="1240" spans="1:6" outlineLevel="1" x14ac:dyDescent="0.25">
      <c r="B1240" s="34"/>
      <c r="C1240" s="39"/>
      <c r="D1240" s="39"/>
      <c r="E1240" s="35"/>
      <c r="F1240" s="35"/>
    </row>
    <row r="1241" spans="1:6" outlineLevel="1" x14ac:dyDescent="0.25">
      <c r="A1241" s="77"/>
      <c r="B1241" s="33" t="s">
        <v>490</v>
      </c>
      <c r="C1241" s="50"/>
      <c r="D1241" s="50"/>
      <c r="E1241" s="40" t="s">
        <v>252</v>
      </c>
      <c r="F1241" s="40">
        <f>SUM(F1242:F1252)</f>
        <v>27239.87758</v>
      </c>
    </row>
    <row r="1242" spans="1:6" outlineLevel="1" x14ac:dyDescent="0.25">
      <c r="B1242" s="34" t="s">
        <v>436</v>
      </c>
      <c r="C1242" s="39">
        <v>1.1439999999999999</v>
      </c>
      <c r="D1242" s="39" t="s">
        <v>201</v>
      </c>
      <c r="E1242" s="35">
        <v>2307.59</v>
      </c>
      <c r="F1242" s="35">
        <f t="shared" ref="F1242:F1252" si="30">+C1242*E1242</f>
        <v>2639.8829599999999</v>
      </c>
    </row>
    <row r="1243" spans="1:6" outlineLevel="1" x14ac:dyDescent="0.25">
      <c r="B1243" s="34" t="s">
        <v>462</v>
      </c>
      <c r="C1243" s="39">
        <v>2.278</v>
      </c>
      <c r="D1243" s="39" t="s">
        <v>201</v>
      </c>
      <c r="E1243" s="35">
        <v>2316.91</v>
      </c>
      <c r="F1243" s="35">
        <f t="shared" si="30"/>
        <v>5277.9209799999999</v>
      </c>
    </row>
    <row r="1244" spans="1:6" outlineLevel="1" x14ac:dyDescent="0.25">
      <c r="B1244" s="34" t="s">
        <v>437</v>
      </c>
      <c r="C1244" s="39">
        <v>3.4219999999999997</v>
      </c>
      <c r="D1244" s="39" t="s">
        <v>201</v>
      </c>
      <c r="E1244" s="35">
        <v>490.77</v>
      </c>
      <c r="F1244" s="35">
        <f t="shared" si="30"/>
        <v>1679.4149399999999</v>
      </c>
    </row>
    <row r="1245" spans="1:6" outlineLevel="1" x14ac:dyDescent="0.25">
      <c r="B1245" s="34" t="s">
        <v>439</v>
      </c>
      <c r="C1245" s="39">
        <v>134.11000000000001</v>
      </c>
      <c r="D1245" s="39" t="s">
        <v>256</v>
      </c>
      <c r="E1245" s="35">
        <v>44.3</v>
      </c>
      <c r="F1245" s="35">
        <f t="shared" si="30"/>
        <v>5941.0730000000003</v>
      </c>
    </row>
    <row r="1246" spans="1:6" outlineLevel="1" x14ac:dyDescent="0.25">
      <c r="B1246" s="34" t="s">
        <v>316</v>
      </c>
      <c r="C1246" s="39">
        <v>26.82</v>
      </c>
      <c r="D1246" s="39" t="s">
        <v>112</v>
      </c>
      <c r="E1246" s="35">
        <v>27.69</v>
      </c>
      <c r="F1246" s="35">
        <f t="shared" si="30"/>
        <v>742.64580000000001</v>
      </c>
    </row>
    <row r="1247" spans="1:6" outlineLevel="1" x14ac:dyDescent="0.25">
      <c r="B1247" s="34" t="s">
        <v>440</v>
      </c>
      <c r="C1247" s="39">
        <v>2.78</v>
      </c>
      <c r="D1247" s="39" t="s">
        <v>112</v>
      </c>
      <c r="E1247" s="35">
        <v>49.56</v>
      </c>
      <c r="F1247" s="35">
        <f t="shared" si="30"/>
        <v>137.77680000000001</v>
      </c>
    </row>
    <row r="1248" spans="1:6" outlineLevel="1" x14ac:dyDescent="0.25">
      <c r="B1248" s="34" t="s">
        <v>441</v>
      </c>
      <c r="C1248" s="39">
        <v>2.78</v>
      </c>
      <c r="D1248" s="39" t="s">
        <v>112</v>
      </c>
      <c r="E1248" s="35">
        <v>40.380000000000003</v>
      </c>
      <c r="F1248" s="35">
        <f t="shared" si="30"/>
        <v>112.2564</v>
      </c>
    </row>
    <row r="1249" spans="1:6" outlineLevel="1" x14ac:dyDescent="0.25">
      <c r="B1249" s="34" t="s">
        <v>455</v>
      </c>
      <c r="C1249" s="39">
        <v>11.11</v>
      </c>
      <c r="D1249" s="39" t="s">
        <v>290</v>
      </c>
      <c r="E1249" s="35">
        <v>164.23</v>
      </c>
      <c r="F1249" s="35">
        <f t="shared" si="30"/>
        <v>1824.5952999999997</v>
      </c>
    </row>
    <row r="1250" spans="1:6" outlineLevel="1" x14ac:dyDescent="0.25">
      <c r="B1250" s="34" t="s">
        <v>456</v>
      </c>
      <c r="C1250" s="39">
        <v>11.11</v>
      </c>
      <c r="D1250" s="39" t="s">
        <v>290</v>
      </c>
      <c r="E1250" s="35">
        <v>188.33</v>
      </c>
      <c r="F1250" s="35">
        <f t="shared" si="30"/>
        <v>2092.3463000000002</v>
      </c>
    </row>
    <row r="1251" spans="1:6" outlineLevel="1" x14ac:dyDescent="0.25">
      <c r="B1251" s="34" t="s">
        <v>443</v>
      </c>
      <c r="C1251" s="39">
        <v>13.33</v>
      </c>
      <c r="D1251" s="39" t="s">
        <v>13</v>
      </c>
      <c r="E1251" s="35">
        <v>28.47</v>
      </c>
      <c r="F1251" s="35">
        <f t="shared" si="30"/>
        <v>379.50509999999997</v>
      </c>
    </row>
    <row r="1252" spans="1:6" outlineLevel="1" x14ac:dyDescent="0.25">
      <c r="B1252" s="34" t="s">
        <v>483</v>
      </c>
      <c r="C1252" s="39">
        <v>1</v>
      </c>
      <c r="D1252" s="39" t="s">
        <v>252</v>
      </c>
      <c r="E1252" s="35">
        <v>6412.46</v>
      </c>
      <c r="F1252" s="35">
        <f t="shared" si="30"/>
        <v>6412.46</v>
      </c>
    </row>
    <row r="1253" spans="1:6" outlineLevel="1" x14ac:dyDescent="0.25">
      <c r="B1253" s="34"/>
      <c r="C1253" s="39"/>
      <c r="D1253" s="39"/>
      <c r="E1253" s="35"/>
      <c r="F1253" s="35"/>
    </row>
    <row r="1254" spans="1:6" outlineLevel="1" x14ac:dyDescent="0.25">
      <c r="A1254" s="77"/>
      <c r="B1254" s="33" t="s">
        <v>491</v>
      </c>
      <c r="C1254" s="50"/>
      <c r="D1254" s="50"/>
      <c r="E1254" s="40" t="s">
        <v>252</v>
      </c>
      <c r="F1254" s="40">
        <f>SUM(F1255:F1257)</f>
        <v>27334.923880000002</v>
      </c>
    </row>
    <row r="1255" spans="1:6" outlineLevel="1" x14ac:dyDescent="0.25">
      <c r="B1255" s="34" t="s">
        <v>492</v>
      </c>
      <c r="C1255" s="39">
        <v>1</v>
      </c>
      <c r="D1255" s="39" t="s">
        <v>231</v>
      </c>
      <c r="E1255" s="35">
        <v>7917.8</v>
      </c>
      <c r="F1255" s="35">
        <f>+C1255*E1255</f>
        <v>7917.8</v>
      </c>
    </row>
    <row r="1256" spans="1:6" outlineLevel="1" x14ac:dyDescent="0.25">
      <c r="B1256" s="34" t="s">
        <v>437</v>
      </c>
      <c r="C1256" s="39">
        <v>3.4219999999999997</v>
      </c>
      <c r="D1256" s="39" t="s">
        <v>201</v>
      </c>
      <c r="E1256" s="35">
        <v>518.54</v>
      </c>
      <c r="F1256" s="35">
        <f>+C1256*E1256</f>
        <v>1774.4438799999998</v>
      </c>
    </row>
    <row r="1257" spans="1:6" outlineLevel="1" x14ac:dyDescent="0.25">
      <c r="B1257" s="34" t="s">
        <v>493</v>
      </c>
      <c r="C1257" s="39">
        <v>1</v>
      </c>
      <c r="D1257" s="39" t="s">
        <v>231</v>
      </c>
      <c r="E1257" s="35">
        <v>17642.68</v>
      </c>
      <c r="F1257" s="35">
        <f>+C1257*E1257</f>
        <v>17642.68</v>
      </c>
    </row>
    <row r="1258" spans="1:6" outlineLevel="1" x14ac:dyDescent="0.25">
      <c r="B1258" s="34"/>
      <c r="C1258" s="39"/>
      <c r="D1258" s="39"/>
      <c r="E1258" s="35"/>
      <c r="F1258" s="35"/>
    </row>
    <row r="1259" spans="1:6" outlineLevel="1" x14ac:dyDescent="0.25">
      <c r="A1259" s="77"/>
      <c r="B1259" s="33" t="s">
        <v>494</v>
      </c>
      <c r="C1259" s="50"/>
      <c r="D1259" s="50"/>
      <c r="E1259" s="40" t="s">
        <v>252</v>
      </c>
      <c r="F1259" s="40">
        <f>SUM(F1260:F1262)</f>
        <v>27239.893940000002</v>
      </c>
    </row>
    <row r="1260" spans="1:6" outlineLevel="1" x14ac:dyDescent="0.25">
      <c r="B1260" s="34" t="s">
        <v>436</v>
      </c>
      <c r="C1260" s="39">
        <v>1.1439999999999999</v>
      </c>
      <c r="D1260" s="39" t="s">
        <v>201</v>
      </c>
      <c r="E1260" s="35">
        <v>2307.59</v>
      </c>
      <c r="F1260" s="35">
        <f>+C1260*E1260</f>
        <v>2639.8829599999999</v>
      </c>
    </row>
    <row r="1261" spans="1:6" outlineLevel="1" x14ac:dyDescent="0.25">
      <c r="B1261" s="34" t="s">
        <v>485</v>
      </c>
      <c r="C1261" s="39">
        <v>2.278</v>
      </c>
      <c r="D1261" s="39" t="s">
        <v>201</v>
      </c>
      <c r="E1261" s="35">
        <v>2316.91</v>
      </c>
      <c r="F1261" s="35">
        <f>+C1261*E1261</f>
        <v>5277.9209799999999</v>
      </c>
    </row>
    <row r="1262" spans="1:6" outlineLevel="1" x14ac:dyDescent="0.25">
      <c r="B1262" s="34" t="s">
        <v>463</v>
      </c>
      <c r="C1262" s="39">
        <v>1</v>
      </c>
      <c r="D1262" s="39" t="s">
        <v>231</v>
      </c>
      <c r="E1262" s="35">
        <v>19322.09</v>
      </c>
      <c r="F1262" s="35">
        <f>+C1262*E1262</f>
        <v>19322.09</v>
      </c>
    </row>
    <row r="1263" spans="1:6" outlineLevel="1" x14ac:dyDescent="0.25">
      <c r="B1263" s="34"/>
      <c r="C1263" s="39"/>
      <c r="D1263" s="39"/>
      <c r="E1263" s="35"/>
      <c r="F1263" s="35"/>
    </row>
    <row r="1264" spans="1:6" outlineLevel="1" x14ac:dyDescent="0.25">
      <c r="A1264" s="77"/>
      <c r="B1264" s="33" t="s">
        <v>495</v>
      </c>
      <c r="C1264" s="50"/>
      <c r="D1264" s="50"/>
      <c r="E1264" s="40" t="s">
        <v>252</v>
      </c>
      <c r="F1264" s="40">
        <f>SUM(F1265:F1267)</f>
        <v>27334.923880000002</v>
      </c>
    </row>
    <row r="1265" spans="1:6" outlineLevel="1" x14ac:dyDescent="0.25">
      <c r="B1265" s="34" t="s">
        <v>492</v>
      </c>
      <c r="C1265" s="39">
        <v>1</v>
      </c>
      <c r="D1265" s="39" t="s">
        <v>231</v>
      </c>
      <c r="E1265" s="35">
        <v>7917.8</v>
      </c>
      <c r="F1265" s="35">
        <f>+C1265*E1265</f>
        <v>7917.8</v>
      </c>
    </row>
    <row r="1266" spans="1:6" outlineLevel="1" x14ac:dyDescent="0.25">
      <c r="B1266" s="34" t="s">
        <v>437</v>
      </c>
      <c r="C1266" s="39">
        <v>3.4219999999999997</v>
      </c>
      <c r="D1266" s="39" t="s">
        <v>201</v>
      </c>
      <c r="E1266" s="35">
        <v>518.54</v>
      </c>
      <c r="F1266" s="35">
        <f>+C1266*E1266</f>
        <v>1774.4438799999998</v>
      </c>
    </row>
    <row r="1267" spans="1:6" outlineLevel="1" x14ac:dyDescent="0.25">
      <c r="B1267" s="34" t="s">
        <v>493</v>
      </c>
      <c r="C1267" s="39">
        <v>1</v>
      </c>
      <c r="D1267" s="39" t="s">
        <v>231</v>
      </c>
      <c r="E1267" s="35">
        <v>17642.68</v>
      </c>
      <c r="F1267" s="35">
        <f>+C1267*E1267</f>
        <v>17642.68</v>
      </c>
    </row>
    <row r="1268" spans="1:6" outlineLevel="1" x14ac:dyDescent="0.25">
      <c r="B1268" s="34"/>
      <c r="C1268" s="39"/>
      <c r="D1268" s="39"/>
      <c r="E1268" s="35"/>
      <c r="F1268" s="35"/>
    </row>
    <row r="1269" spans="1:6" outlineLevel="1" x14ac:dyDescent="0.25">
      <c r="A1269" s="77"/>
      <c r="B1269" s="33" t="s">
        <v>490</v>
      </c>
      <c r="C1269" s="50"/>
      <c r="D1269" s="50"/>
      <c r="E1269" s="40" t="s">
        <v>252</v>
      </c>
      <c r="F1269" s="40">
        <f>SUM(F1270:F1273)</f>
        <v>27239.898880000001</v>
      </c>
    </row>
    <row r="1270" spans="1:6" outlineLevel="1" x14ac:dyDescent="0.25">
      <c r="B1270" s="34" t="s">
        <v>436</v>
      </c>
      <c r="C1270" s="39">
        <v>1.1439999999999999</v>
      </c>
      <c r="D1270" s="39" t="s">
        <v>201</v>
      </c>
      <c r="E1270" s="35">
        <v>2307.59</v>
      </c>
      <c r="F1270" s="35">
        <f>+C1270*E1270</f>
        <v>2639.8829599999999</v>
      </c>
    </row>
    <row r="1271" spans="1:6" outlineLevel="1" x14ac:dyDescent="0.25">
      <c r="B1271" s="34" t="s">
        <v>462</v>
      </c>
      <c r="C1271" s="39">
        <v>2.278</v>
      </c>
      <c r="D1271" s="39" t="s">
        <v>201</v>
      </c>
      <c r="E1271" s="35">
        <v>2316.91</v>
      </c>
      <c r="F1271" s="35">
        <f>+C1271*E1271</f>
        <v>5277.9209799999999</v>
      </c>
    </row>
    <row r="1272" spans="1:6" outlineLevel="1" x14ac:dyDescent="0.25">
      <c r="B1272" s="34" t="s">
        <v>437</v>
      </c>
      <c r="C1272" s="39">
        <v>3.4219999999999997</v>
      </c>
      <c r="D1272" s="39" t="s">
        <v>201</v>
      </c>
      <c r="E1272" s="35">
        <v>490.77</v>
      </c>
      <c r="F1272" s="35">
        <f>+C1272*E1272</f>
        <v>1679.4149399999999</v>
      </c>
    </row>
    <row r="1273" spans="1:6" outlineLevel="1" x14ac:dyDescent="0.25">
      <c r="B1273" s="34" t="s">
        <v>493</v>
      </c>
      <c r="C1273" s="39">
        <v>1</v>
      </c>
      <c r="D1273" s="39" t="s">
        <v>231</v>
      </c>
      <c r="E1273" s="35">
        <v>17642.68</v>
      </c>
      <c r="F1273" s="35">
        <f>+C1273*E1273</f>
        <v>17642.68</v>
      </c>
    </row>
    <row r="1274" spans="1:6" outlineLevel="1" x14ac:dyDescent="0.25">
      <c r="B1274" s="34"/>
      <c r="C1274" s="39"/>
      <c r="D1274" s="39"/>
      <c r="E1274" s="35"/>
      <c r="F1274" s="35"/>
    </row>
    <row r="1275" spans="1:6" outlineLevel="1" x14ac:dyDescent="0.25">
      <c r="A1275" s="77"/>
      <c r="B1275" s="33" t="s">
        <v>491</v>
      </c>
      <c r="C1275" s="50"/>
      <c r="D1275" s="50"/>
      <c r="E1275" s="40" t="s">
        <v>252</v>
      </c>
      <c r="F1275" s="40">
        <f>SUM(F1276:F1278)</f>
        <v>27334.923880000002</v>
      </c>
    </row>
    <row r="1276" spans="1:6" outlineLevel="1" x14ac:dyDescent="0.25">
      <c r="B1276" s="34" t="s">
        <v>492</v>
      </c>
      <c r="C1276" s="39">
        <v>1</v>
      </c>
      <c r="D1276" s="39" t="s">
        <v>231</v>
      </c>
      <c r="E1276" s="35">
        <v>7917.8</v>
      </c>
      <c r="F1276" s="35">
        <f>+C1276*E1276</f>
        <v>7917.8</v>
      </c>
    </row>
    <row r="1277" spans="1:6" outlineLevel="1" x14ac:dyDescent="0.25">
      <c r="B1277" s="34" t="s">
        <v>437</v>
      </c>
      <c r="C1277" s="39">
        <v>3.4219999999999997</v>
      </c>
      <c r="D1277" s="39" t="s">
        <v>201</v>
      </c>
      <c r="E1277" s="35">
        <v>518.54</v>
      </c>
      <c r="F1277" s="35">
        <f>+C1277*E1277</f>
        <v>1774.4438799999998</v>
      </c>
    </row>
    <row r="1278" spans="1:6" outlineLevel="1" x14ac:dyDescent="0.25">
      <c r="B1278" s="34" t="s">
        <v>493</v>
      </c>
      <c r="C1278" s="39">
        <v>1</v>
      </c>
      <c r="D1278" s="39" t="s">
        <v>231</v>
      </c>
      <c r="E1278" s="35">
        <v>17642.68</v>
      </c>
      <c r="F1278" s="35">
        <f>+C1278*E1278</f>
        <v>17642.68</v>
      </c>
    </row>
    <row r="1279" spans="1:6" outlineLevel="1" x14ac:dyDescent="0.25">
      <c r="B1279" s="34"/>
      <c r="C1279" s="39"/>
      <c r="D1279" s="39"/>
      <c r="E1279" s="35"/>
      <c r="F1279" s="35"/>
    </row>
    <row r="1280" spans="1:6" outlineLevel="1" x14ac:dyDescent="0.25">
      <c r="A1280" s="77"/>
      <c r="B1280" s="33" t="s">
        <v>496</v>
      </c>
      <c r="C1280" s="50"/>
      <c r="D1280" s="50"/>
      <c r="E1280" s="40" t="s">
        <v>252</v>
      </c>
      <c r="F1280" s="40">
        <f>SUM(F1281:F1284)</f>
        <v>27239.898880000001</v>
      </c>
    </row>
    <row r="1281" spans="1:6" outlineLevel="1" x14ac:dyDescent="0.25">
      <c r="B1281" s="34" t="s">
        <v>436</v>
      </c>
      <c r="C1281" s="39">
        <v>1.1439999999999999</v>
      </c>
      <c r="D1281" s="39" t="s">
        <v>201</v>
      </c>
      <c r="E1281" s="35">
        <v>2307.59</v>
      </c>
      <c r="F1281" s="35">
        <f>+C1281*E1281</f>
        <v>2639.8829599999999</v>
      </c>
    </row>
    <row r="1282" spans="1:6" outlineLevel="1" x14ac:dyDescent="0.25">
      <c r="B1282" s="34" t="s">
        <v>485</v>
      </c>
      <c r="C1282" s="39">
        <v>2.278</v>
      </c>
      <c r="D1282" s="39" t="s">
        <v>201</v>
      </c>
      <c r="E1282" s="35">
        <v>2316.91</v>
      </c>
      <c r="F1282" s="35">
        <f>+C1282*E1282</f>
        <v>5277.9209799999999</v>
      </c>
    </row>
    <row r="1283" spans="1:6" outlineLevel="1" x14ac:dyDescent="0.25">
      <c r="B1283" s="34" t="s">
        <v>437</v>
      </c>
      <c r="C1283" s="39">
        <v>3.4219999999999997</v>
      </c>
      <c r="D1283" s="39" t="s">
        <v>201</v>
      </c>
      <c r="E1283" s="35">
        <v>490.77</v>
      </c>
      <c r="F1283" s="35">
        <f>+C1283*E1283</f>
        <v>1679.4149399999999</v>
      </c>
    </row>
    <row r="1284" spans="1:6" outlineLevel="1" x14ac:dyDescent="0.25">
      <c r="B1284" s="34" t="s">
        <v>493</v>
      </c>
      <c r="C1284" s="39">
        <v>1</v>
      </c>
      <c r="D1284" s="39" t="s">
        <v>231</v>
      </c>
      <c r="E1284" s="35">
        <v>17642.68</v>
      </c>
      <c r="F1284" s="35">
        <f>+C1284*E1284</f>
        <v>17642.68</v>
      </c>
    </row>
    <row r="1285" spans="1:6" outlineLevel="1" x14ac:dyDescent="0.25">
      <c r="B1285" s="34"/>
      <c r="C1285" s="39"/>
      <c r="D1285" s="39"/>
      <c r="E1285" s="35"/>
      <c r="F1285" s="35"/>
    </row>
    <row r="1286" spans="1:6" outlineLevel="1" x14ac:dyDescent="0.25">
      <c r="A1286" s="77"/>
      <c r="B1286" s="33" t="s">
        <v>495</v>
      </c>
      <c r="C1286" s="50"/>
      <c r="D1286" s="50"/>
      <c r="E1286" s="40" t="s">
        <v>252</v>
      </c>
      <c r="F1286" s="40">
        <f>SUM(F1287:F1289)</f>
        <v>27334.923880000002</v>
      </c>
    </row>
    <row r="1287" spans="1:6" outlineLevel="1" x14ac:dyDescent="0.25">
      <c r="B1287" s="34" t="s">
        <v>492</v>
      </c>
      <c r="C1287" s="39">
        <v>1</v>
      </c>
      <c r="D1287" s="39" t="s">
        <v>231</v>
      </c>
      <c r="E1287" s="35">
        <v>7917.8</v>
      </c>
      <c r="F1287" s="35">
        <f>+C1287*E1287</f>
        <v>7917.8</v>
      </c>
    </row>
    <row r="1288" spans="1:6" outlineLevel="1" x14ac:dyDescent="0.25">
      <c r="B1288" s="34" t="s">
        <v>437</v>
      </c>
      <c r="C1288" s="39">
        <v>3.4219999999999997</v>
      </c>
      <c r="D1288" s="39" t="s">
        <v>201</v>
      </c>
      <c r="E1288" s="35">
        <v>518.54</v>
      </c>
      <c r="F1288" s="35">
        <f>+C1288*E1288</f>
        <v>1774.4438799999998</v>
      </c>
    </row>
    <row r="1289" spans="1:6" outlineLevel="1" x14ac:dyDescent="0.25">
      <c r="B1289" s="34" t="s">
        <v>493</v>
      </c>
      <c r="C1289" s="39">
        <v>1</v>
      </c>
      <c r="D1289" s="39" t="s">
        <v>231</v>
      </c>
      <c r="E1289" s="35">
        <v>17642.68</v>
      </c>
      <c r="F1289" s="35">
        <f>+C1289*E1289</f>
        <v>17642.68</v>
      </c>
    </row>
    <row r="1290" spans="1:6" outlineLevel="1" x14ac:dyDescent="0.25">
      <c r="B1290" s="34"/>
      <c r="C1290" s="39"/>
      <c r="D1290" s="39"/>
      <c r="E1290" s="35"/>
      <c r="F1290" s="35"/>
    </row>
    <row r="1291" spans="1:6" outlineLevel="1" x14ac:dyDescent="0.25">
      <c r="A1291" s="77"/>
      <c r="B1291" s="33" t="s">
        <v>497</v>
      </c>
      <c r="C1291" s="50"/>
      <c r="D1291" s="50"/>
      <c r="E1291" s="40" t="s">
        <v>252</v>
      </c>
      <c r="F1291" s="40">
        <f>SUM(F1292:F1302)</f>
        <v>22195.292229999999</v>
      </c>
    </row>
    <row r="1292" spans="1:6" outlineLevel="1" x14ac:dyDescent="0.25">
      <c r="B1292" s="34" t="s">
        <v>436</v>
      </c>
      <c r="C1292" s="39">
        <v>0.74399999999999999</v>
      </c>
      <c r="D1292" s="39" t="s">
        <v>201</v>
      </c>
      <c r="E1292" s="35">
        <v>2307.59</v>
      </c>
      <c r="F1292" s="35">
        <f t="shared" ref="F1292:F1302" si="31">+C1292*E1292</f>
        <v>1716.8469600000001</v>
      </c>
    </row>
    <row r="1293" spans="1:6" outlineLevel="1" x14ac:dyDescent="0.25">
      <c r="B1293" s="34" t="s">
        <v>471</v>
      </c>
      <c r="C1293" s="39">
        <v>1.9790000000000001</v>
      </c>
      <c r="D1293" s="39" t="s">
        <v>201</v>
      </c>
      <c r="E1293" s="35">
        <v>2417.14</v>
      </c>
      <c r="F1293" s="35">
        <f t="shared" si="31"/>
        <v>4783.5200599999998</v>
      </c>
    </row>
    <row r="1294" spans="1:6" outlineLevel="1" x14ac:dyDescent="0.25">
      <c r="B1294" s="34" t="s">
        <v>437</v>
      </c>
      <c r="C1294" s="39">
        <v>2.7229999999999999</v>
      </c>
      <c r="D1294" s="39" t="s">
        <v>201</v>
      </c>
      <c r="E1294" s="35">
        <v>490.77</v>
      </c>
      <c r="F1294" s="35">
        <f t="shared" si="31"/>
        <v>1336.3667099999998</v>
      </c>
    </row>
    <row r="1295" spans="1:6" outlineLevel="1" x14ac:dyDescent="0.25">
      <c r="B1295" s="34" t="s">
        <v>439</v>
      </c>
      <c r="C1295" s="39">
        <v>76.989999999999995</v>
      </c>
      <c r="D1295" s="39" t="s">
        <v>256</v>
      </c>
      <c r="E1295" s="35">
        <v>44.3</v>
      </c>
      <c r="F1295" s="35">
        <f t="shared" si="31"/>
        <v>3410.6569999999997</v>
      </c>
    </row>
    <row r="1296" spans="1:6" outlineLevel="1" x14ac:dyDescent="0.25">
      <c r="B1296" s="34" t="s">
        <v>316</v>
      </c>
      <c r="C1296" s="39">
        <v>15.4</v>
      </c>
      <c r="D1296" s="39" t="s">
        <v>112</v>
      </c>
      <c r="E1296" s="35">
        <v>27.69</v>
      </c>
      <c r="F1296" s="35">
        <f t="shared" si="31"/>
        <v>426.42600000000004</v>
      </c>
    </row>
    <row r="1297" spans="1:6" outlineLevel="1" x14ac:dyDescent="0.25">
      <c r="B1297" s="34" t="s">
        <v>440</v>
      </c>
      <c r="C1297" s="39">
        <v>2.08</v>
      </c>
      <c r="D1297" s="39" t="s">
        <v>112</v>
      </c>
      <c r="E1297" s="35">
        <v>49.56</v>
      </c>
      <c r="F1297" s="35">
        <f t="shared" si="31"/>
        <v>103.0848</v>
      </c>
    </row>
    <row r="1298" spans="1:6" outlineLevel="1" x14ac:dyDescent="0.25">
      <c r="B1298" s="34" t="s">
        <v>441</v>
      </c>
      <c r="C1298" s="39">
        <v>2.08</v>
      </c>
      <c r="D1298" s="39" t="s">
        <v>112</v>
      </c>
      <c r="E1298" s="35">
        <v>40.380000000000003</v>
      </c>
      <c r="F1298" s="35">
        <f t="shared" si="31"/>
        <v>83.990400000000008</v>
      </c>
    </row>
    <row r="1299" spans="1:6" outlineLevel="1" x14ac:dyDescent="0.25">
      <c r="B1299" s="34" t="s">
        <v>455</v>
      </c>
      <c r="C1299" s="39">
        <v>8.33</v>
      </c>
      <c r="D1299" s="39" t="s">
        <v>290</v>
      </c>
      <c r="E1299" s="35">
        <v>187.91</v>
      </c>
      <c r="F1299" s="35">
        <f t="shared" si="31"/>
        <v>1565.2902999999999</v>
      </c>
    </row>
    <row r="1300" spans="1:6" outlineLevel="1" x14ac:dyDescent="0.25">
      <c r="B1300" s="34" t="s">
        <v>456</v>
      </c>
      <c r="C1300" s="39">
        <v>8.33</v>
      </c>
      <c r="D1300" s="39" t="s">
        <v>290</v>
      </c>
      <c r="E1300" s="35">
        <v>243.06</v>
      </c>
      <c r="F1300" s="35">
        <f t="shared" si="31"/>
        <v>2024.6898000000001</v>
      </c>
    </row>
    <row r="1301" spans="1:6" outlineLevel="1" x14ac:dyDescent="0.25">
      <c r="B1301" s="34" t="s">
        <v>443</v>
      </c>
      <c r="C1301" s="39">
        <v>11.66</v>
      </c>
      <c r="D1301" s="39" t="s">
        <v>13</v>
      </c>
      <c r="E1301" s="35">
        <v>28.47</v>
      </c>
      <c r="F1301" s="35">
        <f t="shared" si="31"/>
        <v>331.96019999999999</v>
      </c>
    </row>
    <row r="1302" spans="1:6" outlineLevel="1" x14ac:dyDescent="0.25">
      <c r="B1302" s="34" t="s">
        <v>483</v>
      </c>
      <c r="C1302" s="39">
        <v>1</v>
      </c>
      <c r="D1302" s="39" t="s">
        <v>252</v>
      </c>
      <c r="E1302" s="35">
        <v>6412.46</v>
      </c>
      <c r="F1302" s="35">
        <f t="shared" si="31"/>
        <v>6412.46</v>
      </c>
    </row>
    <row r="1303" spans="1:6" outlineLevel="1" x14ac:dyDescent="0.25">
      <c r="B1303" s="34"/>
      <c r="C1303" s="39"/>
      <c r="D1303" s="39"/>
      <c r="E1303" s="35"/>
      <c r="F1303" s="35"/>
    </row>
    <row r="1304" spans="1:6" outlineLevel="1" x14ac:dyDescent="0.25">
      <c r="A1304" s="77"/>
      <c r="B1304" s="33" t="s">
        <v>498</v>
      </c>
      <c r="C1304" s="50"/>
      <c r="D1304" s="50"/>
      <c r="E1304" s="40" t="s">
        <v>252</v>
      </c>
      <c r="F1304" s="40">
        <f>SUM(F1305:F1307)</f>
        <v>22270.914420000001</v>
      </c>
    </row>
    <row r="1305" spans="1:6" outlineLevel="1" x14ac:dyDescent="0.25">
      <c r="B1305" s="34" t="s">
        <v>492</v>
      </c>
      <c r="C1305" s="39">
        <v>1</v>
      </c>
      <c r="D1305" s="39" t="s">
        <v>231</v>
      </c>
      <c r="E1305" s="35">
        <v>6500.3700000000008</v>
      </c>
      <c r="F1305" s="35">
        <f>+C1305*E1305</f>
        <v>6500.3700000000008</v>
      </c>
    </row>
    <row r="1306" spans="1:6" outlineLevel="1" x14ac:dyDescent="0.25">
      <c r="B1306" s="34" t="s">
        <v>437</v>
      </c>
      <c r="C1306" s="39">
        <v>2.7229999999999999</v>
      </c>
      <c r="D1306" s="39" t="s">
        <v>201</v>
      </c>
      <c r="E1306" s="35">
        <v>518.54</v>
      </c>
      <c r="F1306" s="35">
        <f>+C1306*E1306</f>
        <v>1411.9844199999998</v>
      </c>
    </row>
    <row r="1307" spans="1:6" outlineLevel="1" x14ac:dyDescent="0.25">
      <c r="B1307" s="34" t="s">
        <v>493</v>
      </c>
      <c r="C1307" s="39">
        <v>1</v>
      </c>
      <c r="D1307" s="39" t="s">
        <v>231</v>
      </c>
      <c r="E1307" s="35">
        <v>14358.56</v>
      </c>
      <c r="F1307" s="35">
        <f>+C1307*E1307</f>
        <v>14358.56</v>
      </c>
    </row>
    <row r="1308" spans="1:6" outlineLevel="1" x14ac:dyDescent="0.25">
      <c r="B1308" s="34"/>
      <c r="C1308" s="39"/>
      <c r="D1308" s="39"/>
      <c r="E1308" s="35"/>
      <c r="F1308" s="35"/>
    </row>
    <row r="1309" spans="1:6" outlineLevel="1" x14ac:dyDescent="0.25">
      <c r="A1309" s="77"/>
      <c r="B1309" s="33" t="s">
        <v>499</v>
      </c>
      <c r="C1309" s="50"/>
      <c r="D1309" s="50"/>
      <c r="E1309" s="40" t="s">
        <v>252</v>
      </c>
      <c r="F1309" s="40">
        <f>SUM(F1310:F1313)</f>
        <v>22195.293729999998</v>
      </c>
    </row>
    <row r="1310" spans="1:6" outlineLevel="1" x14ac:dyDescent="0.25">
      <c r="B1310" s="34" t="s">
        <v>436</v>
      </c>
      <c r="C1310" s="39">
        <v>0.74399999999999999</v>
      </c>
      <c r="D1310" s="39" t="s">
        <v>201</v>
      </c>
      <c r="E1310" s="35">
        <v>2307.59</v>
      </c>
      <c r="F1310" s="35">
        <f>+C1310*E1310</f>
        <v>1716.8469600000001</v>
      </c>
    </row>
    <row r="1311" spans="1:6" outlineLevel="1" x14ac:dyDescent="0.25">
      <c r="B1311" s="34" t="s">
        <v>477</v>
      </c>
      <c r="C1311" s="39">
        <v>1.9790000000000001</v>
      </c>
      <c r="D1311" s="39" t="s">
        <v>201</v>
      </c>
      <c r="E1311" s="35">
        <v>2417.14</v>
      </c>
      <c r="F1311" s="35">
        <f>+C1311*E1311</f>
        <v>4783.5200599999998</v>
      </c>
    </row>
    <row r="1312" spans="1:6" outlineLevel="1" x14ac:dyDescent="0.25">
      <c r="B1312" s="34" t="s">
        <v>437</v>
      </c>
      <c r="C1312" s="39">
        <v>2.7229999999999999</v>
      </c>
      <c r="D1312" s="39" t="s">
        <v>201</v>
      </c>
      <c r="E1312" s="35">
        <v>490.77</v>
      </c>
      <c r="F1312" s="35">
        <f>+C1312*E1312</f>
        <v>1336.3667099999998</v>
      </c>
    </row>
    <row r="1313" spans="1:6" outlineLevel="1" x14ac:dyDescent="0.25">
      <c r="B1313" s="34" t="s">
        <v>493</v>
      </c>
      <c r="C1313" s="39">
        <v>1</v>
      </c>
      <c r="D1313" s="39" t="s">
        <v>231</v>
      </c>
      <c r="E1313" s="35">
        <v>14358.56</v>
      </c>
      <c r="F1313" s="35">
        <f>+C1313*E1313</f>
        <v>14358.56</v>
      </c>
    </row>
    <row r="1314" spans="1:6" outlineLevel="1" x14ac:dyDescent="0.25">
      <c r="B1314" s="34"/>
      <c r="C1314" s="39"/>
      <c r="D1314" s="39"/>
      <c r="E1314" s="35"/>
      <c r="F1314" s="35"/>
    </row>
    <row r="1315" spans="1:6" outlineLevel="1" x14ac:dyDescent="0.25">
      <c r="A1315" s="77"/>
      <c r="B1315" s="33" t="s">
        <v>500</v>
      </c>
      <c r="C1315" s="50"/>
      <c r="D1315" s="50"/>
      <c r="E1315" s="40" t="s">
        <v>252</v>
      </c>
      <c r="F1315" s="40">
        <f>SUM(F1316:F1318)</f>
        <v>22270.914420000001</v>
      </c>
    </row>
    <row r="1316" spans="1:6" outlineLevel="1" x14ac:dyDescent="0.25">
      <c r="B1316" s="34" t="s">
        <v>492</v>
      </c>
      <c r="C1316" s="39">
        <v>1</v>
      </c>
      <c r="D1316" s="39" t="s">
        <v>231</v>
      </c>
      <c r="E1316" s="35">
        <v>6500.3700000000008</v>
      </c>
      <c r="F1316" s="35">
        <f>+C1316*E1316</f>
        <v>6500.3700000000008</v>
      </c>
    </row>
    <row r="1317" spans="1:6" outlineLevel="1" x14ac:dyDescent="0.25">
      <c r="B1317" s="34" t="s">
        <v>437</v>
      </c>
      <c r="C1317" s="39">
        <v>2.7229999999999999</v>
      </c>
      <c r="D1317" s="39" t="s">
        <v>201</v>
      </c>
      <c r="E1317" s="35">
        <v>518.54</v>
      </c>
      <c r="F1317" s="35">
        <f>+C1317*E1317</f>
        <v>1411.9844199999998</v>
      </c>
    </row>
    <row r="1318" spans="1:6" outlineLevel="1" x14ac:dyDescent="0.25">
      <c r="B1318" s="34" t="s">
        <v>493</v>
      </c>
      <c r="C1318" s="39">
        <v>1</v>
      </c>
      <c r="D1318" s="39" t="s">
        <v>231</v>
      </c>
      <c r="E1318" s="35">
        <v>14358.56</v>
      </c>
      <c r="F1318" s="35">
        <f>+C1318*E1318</f>
        <v>14358.56</v>
      </c>
    </row>
    <row r="1319" spans="1:6" outlineLevel="1" x14ac:dyDescent="0.25">
      <c r="B1319" s="34"/>
      <c r="C1319" s="39"/>
      <c r="D1319" s="39"/>
      <c r="E1319" s="35"/>
      <c r="F1319" s="35"/>
    </row>
    <row r="1320" spans="1:6" outlineLevel="1" x14ac:dyDescent="0.25">
      <c r="A1320" s="77"/>
      <c r="B1320" s="33" t="s">
        <v>501</v>
      </c>
      <c r="C1320" s="50"/>
      <c r="D1320" s="50"/>
      <c r="E1320" s="40" t="s">
        <v>252</v>
      </c>
      <c r="F1320" s="40">
        <f>SUM(F1321:F1332)</f>
        <v>22389.513910000001</v>
      </c>
    </row>
    <row r="1321" spans="1:6" outlineLevel="1" x14ac:dyDescent="0.25">
      <c r="B1321" s="34" t="s">
        <v>436</v>
      </c>
      <c r="C1321" s="39">
        <v>0.86</v>
      </c>
      <c r="D1321" s="39" t="s">
        <v>201</v>
      </c>
      <c r="E1321" s="35">
        <v>2307.59</v>
      </c>
      <c r="F1321" s="35">
        <f t="shared" ref="F1321:F1332" si="32">+C1321*E1321</f>
        <v>1984.5274000000002</v>
      </c>
    </row>
    <row r="1322" spans="1:6" outlineLevel="1" x14ac:dyDescent="0.25">
      <c r="B1322" s="34" t="s">
        <v>462</v>
      </c>
      <c r="C1322" s="39">
        <v>0.64</v>
      </c>
      <c r="D1322" s="39" t="s">
        <v>201</v>
      </c>
      <c r="E1322" s="35">
        <v>2316.91</v>
      </c>
      <c r="F1322" s="35">
        <f t="shared" si="32"/>
        <v>1482.8224</v>
      </c>
    </row>
    <row r="1323" spans="1:6" outlineLevel="1" x14ac:dyDescent="0.25">
      <c r="B1323" s="34" t="s">
        <v>502</v>
      </c>
      <c r="C1323" s="39">
        <v>1.4810000000000001</v>
      </c>
      <c r="D1323" s="39" t="s">
        <v>201</v>
      </c>
      <c r="E1323" s="35">
        <v>2417.14</v>
      </c>
      <c r="F1323" s="35">
        <f t="shared" si="32"/>
        <v>3579.7843400000002</v>
      </c>
    </row>
    <row r="1324" spans="1:6" outlineLevel="1" x14ac:dyDescent="0.25">
      <c r="B1324" s="34" t="s">
        <v>437</v>
      </c>
      <c r="C1324" s="39">
        <v>2.9809999999999999</v>
      </c>
      <c r="D1324" s="39" t="s">
        <v>201</v>
      </c>
      <c r="E1324" s="35">
        <v>490.77</v>
      </c>
      <c r="F1324" s="35">
        <f t="shared" si="32"/>
        <v>1462.9853699999999</v>
      </c>
    </row>
    <row r="1325" spans="1:6" outlineLevel="1" x14ac:dyDescent="0.25">
      <c r="B1325" s="34" t="s">
        <v>439</v>
      </c>
      <c r="C1325" s="39">
        <v>87.25</v>
      </c>
      <c r="D1325" s="39" t="s">
        <v>256</v>
      </c>
      <c r="E1325" s="35">
        <v>44.3</v>
      </c>
      <c r="F1325" s="35">
        <f t="shared" si="32"/>
        <v>3865.1749999999997</v>
      </c>
    </row>
    <row r="1326" spans="1:6" outlineLevel="1" x14ac:dyDescent="0.25">
      <c r="B1326" s="34" t="s">
        <v>316</v>
      </c>
      <c r="C1326" s="39">
        <v>17.45</v>
      </c>
      <c r="D1326" s="39" t="s">
        <v>112</v>
      </c>
      <c r="E1326" s="35">
        <v>27.69</v>
      </c>
      <c r="F1326" s="35">
        <f t="shared" si="32"/>
        <v>483.19049999999999</v>
      </c>
    </row>
    <row r="1327" spans="1:6" outlineLevel="1" x14ac:dyDescent="0.25">
      <c r="B1327" s="34" t="s">
        <v>440</v>
      </c>
      <c r="C1327" s="39">
        <v>1.56</v>
      </c>
      <c r="D1327" s="39" t="s">
        <v>112</v>
      </c>
      <c r="E1327" s="35">
        <v>49.56</v>
      </c>
      <c r="F1327" s="35">
        <f t="shared" si="32"/>
        <v>77.313600000000008</v>
      </c>
    </row>
    <row r="1328" spans="1:6" outlineLevel="1" x14ac:dyDescent="0.25">
      <c r="B1328" s="34" t="s">
        <v>441</v>
      </c>
      <c r="C1328" s="39">
        <v>1.56</v>
      </c>
      <c r="D1328" s="39" t="s">
        <v>112</v>
      </c>
      <c r="E1328" s="35">
        <v>40.380000000000003</v>
      </c>
      <c r="F1328" s="35">
        <f t="shared" si="32"/>
        <v>62.99280000000001</v>
      </c>
    </row>
    <row r="1329" spans="1:6" outlineLevel="1" x14ac:dyDescent="0.25">
      <c r="B1329" s="34" t="s">
        <v>455</v>
      </c>
      <c r="C1329" s="39">
        <v>6.25</v>
      </c>
      <c r="D1329" s="39" t="s">
        <v>290</v>
      </c>
      <c r="E1329" s="35">
        <v>187.91</v>
      </c>
      <c r="F1329" s="35">
        <f t="shared" si="32"/>
        <v>1174.4375</v>
      </c>
    </row>
    <row r="1330" spans="1:6" outlineLevel="1" x14ac:dyDescent="0.25">
      <c r="B1330" s="34" t="s">
        <v>456</v>
      </c>
      <c r="C1330" s="39">
        <v>6.25</v>
      </c>
      <c r="D1330" s="39" t="s">
        <v>290</v>
      </c>
      <c r="E1330" s="35">
        <v>243.06</v>
      </c>
      <c r="F1330" s="35">
        <f t="shared" si="32"/>
        <v>1519.125</v>
      </c>
    </row>
    <row r="1331" spans="1:6" outlineLevel="1" x14ac:dyDescent="0.25">
      <c r="B1331" s="34" t="s">
        <v>443</v>
      </c>
      <c r="C1331" s="39">
        <v>10</v>
      </c>
      <c r="D1331" s="39" t="s">
        <v>13</v>
      </c>
      <c r="E1331" s="35">
        <v>28.47</v>
      </c>
      <c r="F1331" s="35">
        <f t="shared" si="32"/>
        <v>284.7</v>
      </c>
    </row>
    <row r="1332" spans="1:6" outlineLevel="1" x14ac:dyDescent="0.25">
      <c r="B1332" s="34" t="s">
        <v>483</v>
      </c>
      <c r="C1332" s="39">
        <v>1</v>
      </c>
      <c r="D1332" s="39" t="s">
        <v>252</v>
      </c>
      <c r="E1332" s="35">
        <v>6412.46</v>
      </c>
      <c r="F1332" s="35">
        <f t="shared" si="32"/>
        <v>6412.46</v>
      </c>
    </row>
    <row r="1333" spans="1:6" outlineLevel="1" x14ac:dyDescent="0.25">
      <c r="B1333" s="34"/>
      <c r="C1333" s="39"/>
      <c r="D1333" s="39"/>
      <c r="E1333" s="35"/>
      <c r="F1333" s="35"/>
    </row>
    <row r="1334" spans="1:6" outlineLevel="1" x14ac:dyDescent="0.25">
      <c r="A1334" s="77"/>
      <c r="B1334" s="33" t="s">
        <v>503</v>
      </c>
      <c r="C1334" s="50"/>
      <c r="D1334" s="50"/>
      <c r="E1334" s="40" t="s">
        <v>252</v>
      </c>
      <c r="F1334" s="40">
        <f>SUM(F1335:F1337)</f>
        <v>22472.297740000002</v>
      </c>
    </row>
    <row r="1335" spans="1:6" outlineLevel="1" x14ac:dyDescent="0.25">
      <c r="B1335" s="34" t="s">
        <v>504</v>
      </c>
      <c r="C1335" s="39">
        <v>1</v>
      </c>
      <c r="D1335" s="39" t="s">
        <v>231</v>
      </c>
      <c r="E1335" s="35">
        <v>7047.13</v>
      </c>
      <c r="F1335" s="35">
        <f>+C1335*E1335</f>
        <v>7047.13</v>
      </c>
    </row>
    <row r="1336" spans="1:6" outlineLevel="1" x14ac:dyDescent="0.25">
      <c r="B1336" s="34" t="s">
        <v>437</v>
      </c>
      <c r="C1336" s="39">
        <v>2.9809999999999999</v>
      </c>
      <c r="D1336" s="39" t="s">
        <v>201</v>
      </c>
      <c r="E1336" s="35">
        <v>518.54</v>
      </c>
      <c r="F1336" s="35">
        <f>+C1336*E1336</f>
        <v>1545.7677399999998</v>
      </c>
    </row>
    <row r="1337" spans="1:6" outlineLevel="1" x14ac:dyDescent="0.25">
      <c r="B1337" s="34" t="s">
        <v>505</v>
      </c>
      <c r="C1337" s="39">
        <v>1</v>
      </c>
      <c r="D1337" s="39" t="s">
        <v>231</v>
      </c>
      <c r="E1337" s="35">
        <v>13879.400000000001</v>
      </c>
      <c r="F1337" s="35">
        <f>+C1337*E1337</f>
        <v>13879.400000000001</v>
      </c>
    </row>
    <row r="1338" spans="1:6" outlineLevel="1" x14ac:dyDescent="0.25">
      <c r="B1338" s="34"/>
      <c r="C1338" s="39"/>
      <c r="D1338" s="39"/>
      <c r="E1338" s="35"/>
      <c r="F1338" s="35"/>
    </row>
    <row r="1339" spans="1:6" outlineLevel="1" x14ac:dyDescent="0.25">
      <c r="A1339" s="77"/>
      <c r="B1339" s="33" t="s">
        <v>506</v>
      </c>
      <c r="C1339" s="50"/>
      <c r="D1339" s="50"/>
      <c r="E1339" s="40" t="s">
        <v>252</v>
      </c>
      <c r="F1339" s="40">
        <f>SUM(F1340:F1343)</f>
        <v>22389.524140000001</v>
      </c>
    </row>
    <row r="1340" spans="1:6" outlineLevel="1" x14ac:dyDescent="0.25">
      <c r="B1340" s="34" t="s">
        <v>436</v>
      </c>
      <c r="C1340" s="39">
        <v>0.86</v>
      </c>
      <c r="D1340" s="39" t="s">
        <v>201</v>
      </c>
      <c r="E1340" s="35">
        <v>2307.59</v>
      </c>
      <c r="F1340" s="35">
        <f>+C1340*E1340</f>
        <v>1984.5274000000002</v>
      </c>
    </row>
    <row r="1341" spans="1:6" outlineLevel="1" x14ac:dyDescent="0.25">
      <c r="B1341" s="34" t="s">
        <v>485</v>
      </c>
      <c r="C1341" s="39">
        <v>0.64</v>
      </c>
      <c r="D1341" s="39" t="s">
        <v>201</v>
      </c>
      <c r="E1341" s="35">
        <v>2316.91</v>
      </c>
      <c r="F1341" s="35">
        <f>+C1341*E1341</f>
        <v>1482.8224</v>
      </c>
    </row>
    <row r="1342" spans="1:6" outlineLevel="1" x14ac:dyDescent="0.25">
      <c r="B1342" s="34" t="s">
        <v>502</v>
      </c>
      <c r="C1342" s="39">
        <v>1.4810000000000001</v>
      </c>
      <c r="D1342" s="39" t="s">
        <v>201</v>
      </c>
      <c r="E1342" s="35">
        <v>2417.14</v>
      </c>
      <c r="F1342" s="35">
        <f>+C1342*E1342</f>
        <v>3579.7843400000002</v>
      </c>
    </row>
    <row r="1343" spans="1:6" outlineLevel="1" x14ac:dyDescent="0.25">
      <c r="B1343" s="34" t="s">
        <v>507</v>
      </c>
      <c r="C1343" s="39">
        <v>1</v>
      </c>
      <c r="D1343" s="39" t="s">
        <v>231</v>
      </c>
      <c r="E1343" s="35">
        <v>15342.39</v>
      </c>
      <c r="F1343" s="35">
        <f>+C1343*E1343</f>
        <v>15342.39</v>
      </c>
    </row>
    <row r="1344" spans="1:6" outlineLevel="1" x14ac:dyDescent="0.25">
      <c r="B1344" s="34"/>
      <c r="C1344" s="39"/>
      <c r="D1344" s="39"/>
      <c r="E1344" s="35"/>
      <c r="F1344" s="35"/>
    </row>
    <row r="1345" spans="1:6" ht="31.5" outlineLevel="1" x14ac:dyDescent="0.25">
      <c r="A1345" s="77"/>
      <c r="B1345" s="33" t="s">
        <v>508</v>
      </c>
      <c r="C1345" s="50"/>
      <c r="D1345" s="50"/>
      <c r="E1345" s="40" t="s">
        <v>252</v>
      </c>
      <c r="F1345" s="40">
        <f>SUM(F1346:F1348)</f>
        <v>22472.297740000002</v>
      </c>
    </row>
    <row r="1346" spans="1:6" outlineLevel="1" x14ac:dyDescent="0.25">
      <c r="B1346" s="34" t="s">
        <v>504</v>
      </c>
      <c r="C1346" s="39">
        <v>1</v>
      </c>
      <c r="D1346" s="39" t="s">
        <v>231</v>
      </c>
      <c r="E1346" s="35">
        <v>7047.13</v>
      </c>
      <c r="F1346" s="35">
        <f>+C1346*E1346</f>
        <v>7047.13</v>
      </c>
    </row>
    <row r="1347" spans="1:6" outlineLevel="1" x14ac:dyDescent="0.25">
      <c r="B1347" s="34" t="s">
        <v>437</v>
      </c>
      <c r="C1347" s="39">
        <v>2.9809999999999999</v>
      </c>
      <c r="D1347" s="39" t="s">
        <v>201</v>
      </c>
      <c r="E1347" s="35">
        <v>518.54</v>
      </c>
      <c r="F1347" s="35">
        <f>+C1347*E1347</f>
        <v>1545.7677399999998</v>
      </c>
    </row>
    <row r="1348" spans="1:6" outlineLevel="1" x14ac:dyDescent="0.25">
      <c r="B1348" s="34" t="s">
        <v>505</v>
      </c>
      <c r="C1348" s="39">
        <v>1</v>
      </c>
      <c r="D1348" s="39" t="s">
        <v>231</v>
      </c>
      <c r="E1348" s="35">
        <v>13879.400000000001</v>
      </c>
      <c r="F1348" s="35">
        <f>+C1348*E1348</f>
        <v>13879.400000000001</v>
      </c>
    </row>
    <row r="1349" spans="1:6" outlineLevel="1" x14ac:dyDescent="0.25">
      <c r="B1349" s="34"/>
      <c r="C1349" s="39"/>
      <c r="D1349" s="39"/>
      <c r="E1349" s="35"/>
      <c r="F1349" s="35"/>
    </row>
    <row r="1350" spans="1:6" outlineLevel="1" x14ac:dyDescent="0.25">
      <c r="A1350" s="77"/>
      <c r="B1350" s="33" t="s">
        <v>509</v>
      </c>
      <c r="C1350" s="50"/>
      <c r="D1350" s="50"/>
      <c r="E1350" s="40" t="s">
        <v>252</v>
      </c>
      <c r="F1350" s="40">
        <f>SUM(F1351:F1355)</f>
        <v>22389.519510000002</v>
      </c>
    </row>
    <row r="1351" spans="1:6" outlineLevel="1" x14ac:dyDescent="0.25">
      <c r="B1351" s="34" t="s">
        <v>436</v>
      </c>
      <c r="C1351" s="39">
        <v>0.86</v>
      </c>
      <c r="D1351" s="39" t="s">
        <v>201</v>
      </c>
      <c r="E1351" s="35">
        <v>2307.59</v>
      </c>
      <c r="F1351" s="35">
        <f>+C1351*E1351</f>
        <v>1984.5274000000002</v>
      </c>
    </row>
    <row r="1352" spans="1:6" outlineLevel="1" x14ac:dyDescent="0.25">
      <c r="B1352" s="34" t="s">
        <v>462</v>
      </c>
      <c r="C1352" s="39">
        <v>0.64</v>
      </c>
      <c r="D1352" s="39" t="s">
        <v>201</v>
      </c>
      <c r="E1352" s="35">
        <v>2316.91</v>
      </c>
      <c r="F1352" s="35">
        <f>+C1352*E1352</f>
        <v>1482.8224</v>
      </c>
    </row>
    <row r="1353" spans="1:6" outlineLevel="1" x14ac:dyDescent="0.25">
      <c r="B1353" s="34" t="s">
        <v>502</v>
      </c>
      <c r="C1353" s="39">
        <v>1.4810000000000001</v>
      </c>
      <c r="D1353" s="39" t="s">
        <v>201</v>
      </c>
      <c r="E1353" s="35">
        <v>2417.14</v>
      </c>
      <c r="F1353" s="35">
        <f>+C1353*E1353</f>
        <v>3579.7843400000002</v>
      </c>
    </row>
    <row r="1354" spans="1:6" outlineLevel="1" x14ac:dyDescent="0.25">
      <c r="B1354" s="34" t="s">
        <v>437</v>
      </c>
      <c r="C1354" s="39">
        <v>2.9809999999999999</v>
      </c>
      <c r="D1354" s="39" t="s">
        <v>201</v>
      </c>
      <c r="E1354" s="35">
        <v>490.77</v>
      </c>
      <c r="F1354" s="35">
        <f>+C1354*E1354</f>
        <v>1462.9853699999999</v>
      </c>
    </row>
    <row r="1355" spans="1:6" outlineLevel="1" x14ac:dyDescent="0.25">
      <c r="B1355" s="34" t="s">
        <v>493</v>
      </c>
      <c r="C1355" s="39">
        <v>1</v>
      </c>
      <c r="D1355" s="39" t="s">
        <v>231</v>
      </c>
      <c r="E1355" s="35">
        <v>13879.400000000001</v>
      </c>
      <c r="F1355" s="35">
        <f>+C1355*E1355</f>
        <v>13879.400000000001</v>
      </c>
    </row>
    <row r="1356" spans="1:6" outlineLevel="1" x14ac:dyDescent="0.25">
      <c r="B1356" s="34"/>
      <c r="C1356" s="39"/>
      <c r="D1356" s="39"/>
      <c r="E1356" s="35"/>
      <c r="F1356" s="35"/>
    </row>
    <row r="1357" spans="1:6" outlineLevel="1" x14ac:dyDescent="0.25">
      <c r="A1357" s="77"/>
      <c r="B1357" s="33" t="s">
        <v>510</v>
      </c>
      <c r="C1357" s="50"/>
      <c r="D1357" s="50"/>
      <c r="E1357" s="40" t="s">
        <v>252</v>
      </c>
      <c r="F1357" s="40">
        <f>SUM(F1358:F1360)</f>
        <v>22472.297740000002</v>
      </c>
    </row>
    <row r="1358" spans="1:6" outlineLevel="1" x14ac:dyDescent="0.25">
      <c r="B1358" s="34" t="s">
        <v>504</v>
      </c>
      <c r="C1358" s="39">
        <v>1</v>
      </c>
      <c r="D1358" s="39" t="s">
        <v>231</v>
      </c>
      <c r="E1358" s="35">
        <v>7047.13</v>
      </c>
      <c r="F1358" s="35">
        <f>+C1358*E1358</f>
        <v>7047.13</v>
      </c>
    </row>
    <row r="1359" spans="1:6" outlineLevel="1" x14ac:dyDescent="0.25">
      <c r="B1359" s="34" t="s">
        <v>437</v>
      </c>
      <c r="C1359" s="39">
        <v>2.9809999999999999</v>
      </c>
      <c r="D1359" s="39" t="s">
        <v>201</v>
      </c>
      <c r="E1359" s="35">
        <v>518.54</v>
      </c>
      <c r="F1359" s="35">
        <f>+C1359*E1359</f>
        <v>1545.7677399999998</v>
      </c>
    </row>
    <row r="1360" spans="1:6" outlineLevel="1" x14ac:dyDescent="0.25">
      <c r="B1360" s="34" t="s">
        <v>505</v>
      </c>
      <c r="C1360" s="39">
        <v>1</v>
      </c>
      <c r="D1360" s="39" t="s">
        <v>231</v>
      </c>
      <c r="E1360" s="35">
        <v>13879.400000000001</v>
      </c>
      <c r="F1360" s="35">
        <f>+C1360*E1360</f>
        <v>13879.400000000001</v>
      </c>
    </row>
    <row r="1361" spans="1:6" outlineLevel="1" x14ac:dyDescent="0.25">
      <c r="B1361" s="34"/>
      <c r="C1361" s="39"/>
      <c r="D1361" s="39"/>
      <c r="E1361" s="35"/>
      <c r="F1361" s="35"/>
    </row>
    <row r="1362" spans="1:6" outlineLevel="1" x14ac:dyDescent="0.25">
      <c r="A1362" s="77"/>
      <c r="B1362" s="33" t="s">
        <v>511</v>
      </c>
      <c r="C1362" s="50"/>
      <c r="D1362" s="50"/>
      <c r="E1362" s="40" t="s">
        <v>252</v>
      </c>
      <c r="F1362" s="40">
        <f>SUM(F1363:F1367)</f>
        <v>22389.519510000002</v>
      </c>
    </row>
    <row r="1363" spans="1:6" outlineLevel="1" x14ac:dyDescent="0.25">
      <c r="B1363" s="34" t="s">
        <v>436</v>
      </c>
      <c r="C1363" s="39">
        <v>0.86</v>
      </c>
      <c r="D1363" s="39" t="s">
        <v>201</v>
      </c>
      <c r="E1363" s="35">
        <v>2307.59</v>
      </c>
      <c r="F1363" s="35">
        <f>+C1363*E1363</f>
        <v>1984.5274000000002</v>
      </c>
    </row>
    <row r="1364" spans="1:6" outlineLevel="1" x14ac:dyDescent="0.25">
      <c r="B1364" s="34" t="s">
        <v>485</v>
      </c>
      <c r="C1364" s="39">
        <v>0.64</v>
      </c>
      <c r="D1364" s="39" t="s">
        <v>201</v>
      </c>
      <c r="E1364" s="35">
        <v>2316.91</v>
      </c>
      <c r="F1364" s="35">
        <f>+C1364*E1364</f>
        <v>1482.8224</v>
      </c>
    </row>
    <row r="1365" spans="1:6" outlineLevel="1" x14ac:dyDescent="0.25">
      <c r="B1365" s="34" t="s">
        <v>471</v>
      </c>
      <c r="C1365" s="39">
        <v>1.4810000000000001</v>
      </c>
      <c r="D1365" s="39" t="s">
        <v>201</v>
      </c>
      <c r="E1365" s="35">
        <v>2417.14</v>
      </c>
      <c r="F1365" s="35">
        <f>+C1365*E1365</f>
        <v>3579.7843400000002</v>
      </c>
    </row>
    <row r="1366" spans="1:6" outlineLevel="1" x14ac:dyDescent="0.25">
      <c r="B1366" s="34" t="s">
        <v>437</v>
      </c>
      <c r="C1366" s="39">
        <v>2.9809999999999999</v>
      </c>
      <c r="D1366" s="39" t="s">
        <v>201</v>
      </c>
      <c r="E1366" s="35">
        <v>490.77</v>
      </c>
      <c r="F1366" s="35">
        <f>+C1366*E1366</f>
        <v>1462.9853699999999</v>
      </c>
    </row>
    <row r="1367" spans="1:6" outlineLevel="1" x14ac:dyDescent="0.25">
      <c r="B1367" s="34" t="s">
        <v>505</v>
      </c>
      <c r="C1367" s="39">
        <v>1</v>
      </c>
      <c r="D1367" s="39" t="s">
        <v>231</v>
      </c>
      <c r="E1367" s="35">
        <v>13879.400000000001</v>
      </c>
      <c r="F1367" s="35">
        <f>+C1367*E1367</f>
        <v>13879.400000000001</v>
      </c>
    </row>
    <row r="1368" spans="1:6" outlineLevel="1" x14ac:dyDescent="0.25">
      <c r="B1368" s="34"/>
      <c r="C1368" s="39"/>
      <c r="D1368" s="39"/>
      <c r="E1368" s="35"/>
      <c r="F1368" s="35"/>
    </row>
    <row r="1369" spans="1:6" ht="31.5" outlineLevel="1" x14ac:dyDescent="0.25">
      <c r="A1369" s="77"/>
      <c r="B1369" s="33" t="s">
        <v>512</v>
      </c>
      <c r="C1369" s="50"/>
      <c r="D1369" s="50"/>
      <c r="E1369" s="40" t="s">
        <v>252</v>
      </c>
      <c r="F1369" s="40">
        <f>SUM(F1370:F1372)</f>
        <v>22472.297740000002</v>
      </c>
    </row>
    <row r="1370" spans="1:6" outlineLevel="1" x14ac:dyDescent="0.25">
      <c r="B1370" s="34" t="s">
        <v>504</v>
      </c>
      <c r="C1370" s="39">
        <v>1</v>
      </c>
      <c r="D1370" s="39" t="s">
        <v>231</v>
      </c>
      <c r="E1370" s="35">
        <v>7047.13</v>
      </c>
      <c r="F1370" s="35">
        <f>+C1370*E1370</f>
        <v>7047.13</v>
      </c>
    </row>
    <row r="1371" spans="1:6" outlineLevel="1" x14ac:dyDescent="0.25">
      <c r="B1371" s="34" t="s">
        <v>437</v>
      </c>
      <c r="C1371" s="39">
        <v>2.9809999999999999</v>
      </c>
      <c r="D1371" s="39" t="s">
        <v>201</v>
      </c>
      <c r="E1371" s="35">
        <v>518.54</v>
      </c>
      <c r="F1371" s="35">
        <f>+C1371*E1371</f>
        <v>1545.7677399999998</v>
      </c>
    </row>
    <row r="1372" spans="1:6" outlineLevel="1" x14ac:dyDescent="0.25">
      <c r="B1372" s="34" t="s">
        <v>505</v>
      </c>
      <c r="C1372" s="39">
        <v>1</v>
      </c>
      <c r="D1372" s="39" t="s">
        <v>231</v>
      </c>
      <c r="E1372" s="35">
        <v>13879.400000000001</v>
      </c>
      <c r="F1372" s="35">
        <f>+C1372*E1372</f>
        <v>13879.400000000001</v>
      </c>
    </row>
    <row r="1373" spans="1:6" outlineLevel="1" x14ac:dyDescent="0.25">
      <c r="B1373" s="34"/>
      <c r="C1373" s="39"/>
      <c r="D1373" s="39"/>
      <c r="E1373" s="35"/>
      <c r="F1373" s="35"/>
    </row>
    <row r="1374" spans="1:6" outlineLevel="1" x14ac:dyDescent="0.25">
      <c r="A1374" s="77"/>
      <c r="B1374" s="33" t="s">
        <v>513</v>
      </c>
      <c r="C1374" s="50"/>
      <c r="D1374" s="50"/>
      <c r="E1374" s="40" t="s">
        <v>252</v>
      </c>
      <c r="F1374" s="40">
        <f>SUM(F1375:F1386)</f>
        <v>21519.42713</v>
      </c>
    </row>
    <row r="1375" spans="1:6" outlineLevel="1" x14ac:dyDescent="0.25">
      <c r="B1375" s="34" t="s">
        <v>436</v>
      </c>
      <c r="C1375" s="39">
        <v>0.68700000000000006</v>
      </c>
      <c r="D1375" s="39" t="s">
        <v>201</v>
      </c>
      <c r="E1375" s="35">
        <v>2307.59</v>
      </c>
      <c r="F1375" s="35">
        <f t="shared" ref="F1375:F1386" si="33">+C1375*E1375</f>
        <v>1585.3143300000002</v>
      </c>
    </row>
    <row r="1376" spans="1:6" outlineLevel="1" x14ac:dyDescent="0.25">
      <c r="B1376" s="34" t="s">
        <v>502</v>
      </c>
      <c r="C1376" s="39">
        <v>0.94799999999999995</v>
      </c>
      <c r="D1376" s="39" t="s">
        <v>201</v>
      </c>
      <c r="E1376" s="35">
        <v>2417.14</v>
      </c>
      <c r="F1376" s="35">
        <f t="shared" si="33"/>
        <v>2291.4487199999999</v>
      </c>
    </row>
    <row r="1377" spans="1:6" outlineLevel="1" x14ac:dyDescent="0.25">
      <c r="B1377" s="34" t="s">
        <v>514</v>
      </c>
      <c r="C1377" s="39">
        <v>1.7330000000000001</v>
      </c>
      <c r="D1377" s="39" t="s">
        <v>201</v>
      </c>
      <c r="E1377" s="35">
        <v>2392.44</v>
      </c>
      <c r="F1377" s="35">
        <f t="shared" si="33"/>
        <v>4146.0985200000005</v>
      </c>
    </row>
    <row r="1378" spans="1:6" outlineLevel="1" x14ac:dyDescent="0.25">
      <c r="B1378" s="34" t="s">
        <v>437</v>
      </c>
      <c r="C1378" s="39">
        <v>3.3680000000000003</v>
      </c>
      <c r="D1378" s="39" t="s">
        <v>201</v>
      </c>
      <c r="E1378" s="35">
        <v>490.77</v>
      </c>
      <c r="F1378" s="35">
        <f t="shared" si="33"/>
        <v>1652.91336</v>
      </c>
    </row>
    <row r="1379" spans="1:6" outlineLevel="1" x14ac:dyDescent="0.25">
      <c r="B1379" s="34" t="s">
        <v>439</v>
      </c>
      <c r="C1379" s="39">
        <v>63.41</v>
      </c>
      <c r="D1379" s="39" t="s">
        <v>256</v>
      </c>
      <c r="E1379" s="35">
        <v>44.3</v>
      </c>
      <c r="F1379" s="35">
        <f t="shared" si="33"/>
        <v>2809.0629999999996</v>
      </c>
    </row>
    <row r="1380" spans="1:6" outlineLevel="1" x14ac:dyDescent="0.25">
      <c r="B1380" s="34" t="s">
        <v>316</v>
      </c>
      <c r="C1380" s="39">
        <v>12.68</v>
      </c>
      <c r="D1380" s="39" t="s">
        <v>112</v>
      </c>
      <c r="E1380" s="35">
        <v>27.69</v>
      </c>
      <c r="F1380" s="35">
        <f t="shared" si="33"/>
        <v>351.10919999999999</v>
      </c>
    </row>
    <row r="1381" spans="1:6" outlineLevel="1" x14ac:dyDescent="0.25">
      <c r="B1381" s="34" t="s">
        <v>440</v>
      </c>
      <c r="C1381" s="39">
        <v>1</v>
      </c>
      <c r="D1381" s="39" t="s">
        <v>112</v>
      </c>
      <c r="E1381" s="35">
        <v>49.56</v>
      </c>
      <c r="F1381" s="35">
        <f t="shared" si="33"/>
        <v>49.56</v>
      </c>
    </row>
    <row r="1382" spans="1:6" outlineLevel="1" x14ac:dyDescent="0.25">
      <c r="B1382" s="34" t="s">
        <v>441</v>
      </c>
      <c r="C1382" s="39">
        <v>1</v>
      </c>
      <c r="D1382" s="39" t="s">
        <v>112</v>
      </c>
      <c r="E1382" s="35">
        <v>40.380000000000003</v>
      </c>
      <c r="F1382" s="35">
        <f t="shared" si="33"/>
        <v>40.380000000000003</v>
      </c>
    </row>
    <row r="1383" spans="1:6" outlineLevel="1" x14ac:dyDescent="0.25">
      <c r="B1383" s="34" t="s">
        <v>455</v>
      </c>
      <c r="C1383" s="39">
        <v>4</v>
      </c>
      <c r="D1383" s="39" t="s">
        <v>290</v>
      </c>
      <c r="E1383" s="35">
        <v>216.79</v>
      </c>
      <c r="F1383" s="35">
        <f t="shared" si="33"/>
        <v>867.16</v>
      </c>
    </row>
    <row r="1384" spans="1:6" outlineLevel="1" x14ac:dyDescent="0.25">
      <c r="B1384" s="34" t="s">
        <v>456</v>
      </c>
      <c r="C1384" s="39">
        <v>4</v>
      </c>
      <c r="D1384" s="39" t="s">
        <v>290</v>
      </c>
      <c r="E1384" s="35">
        <v>271.54000000000002</v>
      </c>
      <c r="F1384" s="35">
        <f t="shared" si="33"/>
        <v>1086.1600000000001</v>
      </c>
    </row>
    <row r="1385" spans="1:6" outlineLevel="1" x14ac:dyDescent="0.25">
      <c r="B1385" s="34" t="s">
        <v>443</v>
      </c>
      <c r="C1385" s="39">
        <v>8</v>
      </c>
      <c r="D1385" s="39" t="s">
        <v>13</v>
      </c>
      <c r="E1385" s="35">
        <v>28.47</v>
      </c>
      <c r="F1385" s="35">
        <f t="shared" si="33"/>
        <v>227.76</v>
      </c>
    </row>
    <row r="1386" spans="1:6" outlineLevel="1" x14ac:dyDescent="0.25">
      <c r="B1386" s="34" t="s">
        <v>483</v>
      </c>
      <c r="C1386" s="39">
        <v>1</v>
      </c>
      <c r="D1386" s="39" t="s">
        <v>252</v>
      </c>
      <c r="E1386" s="35">
        <v>6412.46</v>
      </c>
      <c r="F1386" s="35">
        <f t="shared" si="33"/>
        <v>6412.46</v>
      </c>
    </row>
    <row r="1387" spans="1:6" outlineLevel="1" x14ac:dyDescent="0.25">
      <c r="B1387" s="34"/>
      <c r="C1387" s="39"/>
      <c r="D1387" s="39"/>
      <c r="E1387" s="35"/>
      <c r="F1387" s="35"/>
    </row>
    <row r="1388" spans="1:6" outlineLevel="1" x14ac:dyDescent="0.25">
      <c r="A1388" s="77"/>
      <c r="B1388" s="33" t="s">
        <v>515</v>
      </c>
      <c r="C1388" s="50"/>
      <c r="D1388" s="50"/>
      <c r="E1388" s="40" t="s">
        <v>252</v>
      </c>
      <c r="F1388" s="40">
        <f>SUM(F1389:F1391)</f>
        <v>20027.642720000003</v>
      </c>
    </row>
    <row r="1389" spans="1:6" outlineLevel="1" x14ac:dyDescent="0.25">
      <c r="B1389" s="34" t="s">
        <v>504</v>
      </c>
      <c r="C1389" s="39">
        <v>1</v>
      </c>
      <c r="D1389" s="39" t="s">
        <v>231</v>
      </c>
      <c r="E1389" s="35">
        <v>6437.55</v>
      </c>
      <c r="F1389" s="35">
        <f>+C1389*E1389</f>
        <v>6437.55</v>
      </c>
    </row>
    <row r="1390" spans="1:6" outlineLevel="1" x14ac:dyDescent="0.25">
      <c r="B1390" s="34" t="s">
        <v>437</v>
      </c>
      <c r="C1390" s="39">
        <v>3.3680000000000003</v>
      </c>
      <c r="D1390" s="39" t="s">
        <v>201</v>
      </c>
      <c r="E1390" s="35">
        <v>518.54</v>
      </c>
      <c r="F1390" s="35">
        <f>+C1390*E1390</f>
        <v>1746.44272</v>
      </c>
    </row>
    <row r="1391" spans="1:6" outlineLevel="1" x14ac:dyDescent="0.25">
      <c r="B1391" s="34" t="s">
        <v>505</v>
      </c>
      <c r="C1391" s="39">
        <v>1</v>
      </c>
      <c r="D1391" s="39" t="s">
        <v>231</v>
      </c>
      <c r="E1391" s="35">
        <v>11843.650000000001</v>
      </c>
      <c r="F1391" s="35">
        <f>+C1391*E1391</f>
        <v>11843.650000000001</v>
      </c>
    </row>
    <row r="1392" spans="1:6" outlineLevel="1" x14ac:dyDescent="0.25">
      <c r="B1392" s="34"/>
      <c r="C1392" s="39"/>
      <c r="D1392" s="39"/>
      <c r="E1392" s="35"/>
      <c r="F1392" s="35"/>
    </row>
    <row r="1393" spans="1:6" outlineLevel="1" x14ac:dyDescent="0.25">
      <c r="A1393" s="77"/>
      <c r="B1393" s="33" t="s">
        <v>516</v>
      </c>
      <c r="C1393" s="50"/>
      <c r="D1393" s="50"/>
      <c r="E1393" s="40" t="s">
        <v>252</v>
      </c>
      <c r="F1393" s="40">
        <f>SUM(F1394:F1398)</f>
        <v>21519.424930000001</v>
      </c>
    </row>
    <row r="1394" spans="1:6" outlineLevel="1" x14ac:dyDescent="0.25">
      <c r="B1394" s="34" t="s">
        <v>436</v>
      </c>
      <c r="C1394" s="39">
        <v>0.68700000000000006</v>
      </c>
      <c r="D1394" s="39" t="s">
        <v>201</v>
      </c>
      <c r="E1394" s="35">
        <v>2307.59</v>
      </c>
      <c r="F1394" s="35">
        <f>+C1394*E1394</f>
        <v>1585.3143300000002</v>
      </c>
    </row>
    <row r="1395" spans="1:6" outlineLevel="1" x14ac:dyDescent="0.25">
      <c r="B1395" s="34" t="s">
        <v>477</v>
      </c>
      <c r="C1395" s="39">
        <v>0.94799999999999995</v>
      </c>
      <c r="D1395" s="39" t="s">
        <v>201</v>
      </c>
      <c r="E1395" s="35">
        <v>2417.14</v>
      </c>
      <c r="F1395" s="35">
        <f>+C1395*E1395</f>
        <v>2291.4487199999999</v>
      </c>
    </row>
    <row r="1396" spans="1:6" outlineLevel="1" x14ac:dyDescent="0.25">
      <c r="B1396" s="34" t="s">
        <v>514</v>
      </c>
      <c r="C1396" s="39">
        <v>1.7330000000000001</v>
      </c>
      <c r="D1396" s="39" t="s">
        <v>201</v>
      </c>
      <c r="E1396" s="35">
        <v>2392.44</v>
      </c>
      <c r="F1396" s="35">
        <f>+C1396*E1396</f>
        <v>4146.0985200000005</v>
      </c>
    </row>
    <row r="1397" spans="1:6" outlineLevel="1" x14ac:dyDescent="0.25">
      <c r="B1397" s="34" t="s">
        <v>437</v>
      </c>
      <c r="C1397" s="39">
        <v>3.3680000000000003</v>
      </c>
      <c r="D1397" s="39" t="s">
        <v>201</v>
      </c>
      <c r="E1397" s="35">
        <v>490.77</v>
      </c>
      <c r="F1397" s="35">
        <f>+C1397*E1397</f>
        <v>1652.91336</v>
      </c>
    </row>
    <row r="1398" spans="1:6" outlineLevel="1" x14ac:dyDescent="0.25">
      <c r="B1398" s="34" t="s">
        <v>505</v>
      </c>
      <c r="C1398" s="39">
        <v>1</v>
      </c>
      <c r="D1398" s="39" t="s">
        <v>231</v>
      </c>
      <c r="E1398" s="35">
        <v>11843.650000000001</v>
      </c>
      <c r="F1398" s="35">
        <f>+C1398*E1398</f>
        <v>11843.650000000001</v>
      </c>
    </row>
    <row r="1399" spans="1:6" outlineLevel="1" x14ac:dyDescent="0.25">
      <c r="B1399" s="34"/>
      <c r="C1399" s="39"/>
      <c r="D1399" s="39"/>
      <c r="E1399" s="35"/>
      <c r="F1399" s="35"/>
    </row>
    <row r="1400" spans="1:6" ht="31.5" outlineLevel="1" x14ac:dyDescent="0.25">
      <c r="A1400" s="77"/>
      <c r="B1400" s="33" t="s">
        <v>517</v>
      </c>
      <c r="C1400" s="50"/>
      <c r="D1400" s="50"/>
      <c r="E1400" s="40" t="s">
        <v>252</v>
      </c>
      <c r="F1400" s="40">
        <f>SUM(F1401:F1403)</f>
        <v>21612.952720000001</v>
      </c>
    </row>
    <row r="1401" spans="1:6" outlineLevel="1" x14ac:dyDescent="0.25">
      <c r="B1401" s="34" t="s">
        <v>504</v>
      </c>
      <c r="C1401" s="39">
        <v>1</v>
      </c>
      <c r="D1401" s="39" t="s">
        <v>231</v>
      </c>
      <c r="E1401" s="35">
        <v>8022.8600000000006</v>
      </c>
      <c r="F1401" s="35">
        <f>+C1401*E1401</f>
        <v>8022.8600000000006</v>
      </c>
    </row>
    <row r="1402" spans="1:6" outlineLevel="1" x14ac:dyDescent="0.25">
      <c r="B1402" s="34" t="s">
        <v>437</v>
      </c>
      <c r="C1402" s="39">
        <v>3.3680000000000003</v>
      </c>
      <c r="D1402" s="39" t="s">
        <v>201</v>
      </c>
      <c r="E1402" s="35">
        <v>518.54</v>
      </c>
      <c r="F1402" s="35">
        <f>+C1402*E1402</f>
        <v>1746.44272</v>
      </c>
    </row>
    <row r="1403" spans="1:6" outlineLevel="1" x14ac:dyDescent="0.25">
      <c r="B1403" s="34" t="s">
        <v>505</v>
      </c>
      <c r="C1403" s="39">
        <v>1</v>
      </c>
      <c r="D1403" s="39" t="s">
        <v>231</v>
      </c>
      <c r="E1403" s="35">
        <v>11843.650000000001</v>
      </c>
      <c r="F1403" s="35">
        <f>+C1403*E1403</f>
        <v>11843.650000000001</v>
      </c>
    </row>
    <row r="1404" spans="1:6" outlineLevel="1" x14ac:dyDescent="0.25">
      <c r="B1404" s="34"/>
      <c r="C1404" s="39"/>
      <c r="D1404" s="39"/>
      <c r="E1404" s="35"/>
      <c r="F1404" s="35"/>
    </row>
    <row r="1405" spans="1:6" outlineLevel="1" x14ac:dyDescent="0.25">
      <c r="A1405" s="77"/>
      <c r="B1405" s="33" t="s">
        <v>518</v>
      </c>
      <c r="C1405" s="50"/>
      <c r="D1405" s="50"/>
      <c r="E1405" s="40" t="s">
        <v>252</v>
      </c>
      <c r="F1405" s="40">
        <f>SUM(F1406:F1416)</f>
        <v>26361.787399999997</v>
      </c>
    </row>
    <row r="1406" spans="1:6" outlineLevel="1" x14ac:dyDescent="0.25">
      <c r="B1406" s="34" t="s">
        <v>436</v>
      </c>
      <c r="C1406" s="39">
        <v>1.718</v>
      </c>
      <c r="D1406" s="39" t="s">
        <v>201</v>
      </c>
      <c r="E1406" s="35">
        <v>2307.59</v>
      </c>
      <c r="F1406" s="35">
        <f t="shared" ref="F1406:F1416" si="34">+C1406*E1406</f>
        <v>3964.4396200000001</v>
      </c>
    </row>
    <row r="1407" spans="1:6" outlineLevel="1" x14ac:dyDescent="0.25">
      <c r="B1407" s="34" t="s">
        <v>478</v>
      </c>
      <c r="C1407" s="39">
        <v>3.6120000000000001</v>
      </c>
      <c r="D1407" s="39" t="s">
        <v>201</v>
      </c>
      <c r="E1407" s="35">
        <v>2392.44</v>
      </c>
      <c r="F1407" s="35">
        <f t="shared" si="34"/>
        <v>8641.4932800000006</v>
      </c>
    </row>
    <row r="1408" spans="1:6" outlineLevel="1" x14ac:dyDescent="0.25">
      <c r="B1408" s="34" t="s">
        <v>437</v>
      </c>
      <c r="C1408" s="39">
        <v>5.33</v>
      </c>
      <c r="D1408" s="39" t="s">
        <v>201</v>
      </c>
      <c r="E1408" s="35">
        <v>490.77</v>
      </c>
      <c r="F1408" s="35">
        <f t="shared" si="34"/>
        <v>2615.8040999999998</v>
      </c>
    </row>
    <row r="1409" spans="1:6" outlineLevel="1" x14ac:dyDescent="0.25">
      <c r="B1409" s="34" t="s">
        <v>439</v>
      </c>
      <c r="C1409" s="39">
        <v>49.29</v>
      </c>
      <c r="D1409" s="39" t="s">
        <v>256</v>
      </c>
      <c r="E1409" s="35">
        <v>44.3</v>
      </c>
      <c r="F1409" s="35">
        <f t="shared" si="34"/>
        <v>2183.547</v>
      </c>
    </row>
    <row r="1410" spans="1:6" outlineLevel="1" x14ac:dyDescent="0.25">
      <c r="B1410" s="34" t="s">
        <v>316</v>
      </c>
      <c r="C1410" s="39">
        <v>9.86</v>
      </c>
      <c r="D1410" s="39" t="s">
        <v>112</v>
      </c>
      <c r="E1410" s="35">
        <v>27.69</v>
      </c>
      <c r="F1410" s="35">
        <f t="shared" si="34"/>
        <v>273.02339999999998</v>
      </c>
    </row>
    <row r="1411" spans="1:6" outlineLevel="1" x14ac:dyDescent="0.25">
      <c r="B1411" s="34" t="s">
        <v>440</v>
      </c>
      <c r="C1411" s="39">
        <v>1</v>
      </c>
      <c r="D1411" s="39" t="s">
        <v>112</v>
      </c>
      <c r="E1411" s="35">
        <v>49.56</v>
      </c>
      <c r="F1411" s="35">
        <f t="shared" si="34"/>
        <v>49.56</v>
      </c>
    </row>
    <row r="1412" spans="1:6" outlineLevel="1" x14ac:dyDescent="0.25">
      <c r="B1412" s="34" t="s">
        <v>441</v>
      </c>
      <c r="C1412" s="39">
        <v>1</v>
      </c>
      <c r="D1412" s="39" t="s">
        <v>112</v>
      </c>
      <c r="E1412" s="35">
        <v>40.380000000000003</v>
      </c>
      <c r="F1412" s="35">
        <f t="shared" si="34"/>
        <v>40.380000000000003</v>
      </c>
    </row>
    <row r="1413" spans="1:6" outlineLevel="1" x14ac:dyDescent="0.25">
      <c r="B1413" s="34" t="s">
        <v>455</v>
      </c>
      <c r="C1413" s="39">
        <v>4</v>
      </c>
      <c r="D1413" s="39" t="s">
        <v>290</v>
      </c>
      <c r="E1413" s="35">
        <v>216.79</v>
      </c>
      <c r="F1413" s="35">
        <f t="shared" si="34"/>
        <v>867.16</v>
      </c>
    </row>
    <row r="1414" spans="1:6" outlineLevel="1" x14ac:dyDescent="0.25">
      <c r="B1414" s="34" t="s">
        <v>456</v>
      </c>
      <c r="C1414" s="39">
        <v>4</v>
      </c>
      <c r="D1414" s="39" t="s">
        <v>290</v>
      </c>
      <c r="E1414" s="35">
        <v>271.54000000000002</v>
      </c>
      <c r="F1414" s="35">
        <f t="shared" si="34"/>
        <v>1086.1600000000001</v>
      </c>
    </row>
    <row r="1415" spans="1:6" outlineLevel="1" x14ac:dyDescent="0.25">
      <c r="B1415" s="34" t="s">
        <v>443</v>
      </c>
      <c r="C1415" s="39">
        <v>8</v>
      </c>
      <c r="D1415" s="39" t="s">
        <v>13</v>
      </c>
      <c r="E1415" s="35">
        <v>28.47</v>
      </c>
      <c r="F1415" s="35">
        <f t="shared" si="34"/>
        <v>227.76</v>
      </c>
    </row>
    <row r="1416" spans="1:6" outlineLevel="1" x14ac:dyDescent="0.25">
      <c r="B1416" s="34" t="s">
        <v>483</v>
      </c>
      <c r="C1416" s="39">
        <v>1</v>
      </c>
      <c r="D1416" s="39" t="s">
        <v>252</v>
      </c>
      <c r="E1416" s="35">
        <v>6412.46</v>
      </c>
      <c r="F1416" s="35">
        <f t="shared" si="34"/>
        <v>6412.46</v>
      </c>
    </row>
    <row r="1417" spans="1:6" outlineLevel="1" x14ac:dyDescent="0.25">
      <c r="B1417" s="34"/>
      <c r="C1417" s="39"/>
      <c r="D1417" s="39"/>
      <c r="E1417" s="35"/>
      <c r="F1417" s="35"/>
    </row>
    <row r="1418" spans="1:6" outlineLevel="1" x14ac:dyDescent="0.25">
      <c r="A1418" s="77"/>
      <c r="B1418" s="33" t="s">
        <v>519</v>
      </c>
      <c r="C1418" s="50"/>
      <c r="D1418" s="50"/>
      <c r="E1418" s="40" t="s">
        <v>252</v>
      </c>
      <c r="F1418" s="40">
        <f>SUM(F1419:F1421)</f>
        <v>26509.798199999997</v>
      </c>
    </row>
    <row r="1419" spans="1:6" outlineLevel="1" x14ac:dyDescent="0.25">
      <c r="B1419" s="34" t="s">
        <v>492</v>
      </c>
      <c r="C1419" s="39">
        <v>1</v>
      </c>
      <c r="D1419" s="39" t="s">
        <v>231</v>
      </c>
      <c r="E1419" s="35">
        <v>12605.93</v>
      </c>
      <c r="F1419" s="35">
        <f>+C1419*E1419</f>
        <v>12605.93</v>
      </c>
    </row>
    <row r="1420" spans="1:6" outlineLevel="1" x14ac:dyDescent="0.25">
      <c r="B1420" s="34" t="s">
        <v>437</v>
      </c>
      <c r="C1420" s="39">
        <v>5.33</v>
      </c>
      <c r="D1420" s="39" t="s">
        <v>201</v>
      </c>
      <c r="E1420" s="35">
        <v>518.54</v>
      </c>
      <c r="F1420" s="35">
        <f>+C1420*E1420</f>
        <v>2763.8181999999997</v>
      </c>
    </row>
    <row r="1421" spans="1:6" outlineLevel="1" x14ac:dyDescent="0.25">
      <c r="B1421" s="34" t="s">
        <v>493</v>
      </c>
      <c r="C1421" s="39">
        <v>1</v>
      </c>
      <c r="D1421" s="39" t="s">
        <v>231</v>
      </c>
      <c r="E1421" s="35">
        <v>11140.05</v>
      </c>
      <c r="F1421" s="35">
        <f>+C1421*E1421</f>
        <v>11140.05</v>
      </c>
    </row>
    <row r="1422" spans="1:6" outlineLevel="1" x14ac:dyDescent="0.25">
      <c r="B1422" s="34"/>
      <c r="C1422" s="39"/>
      <c r="D1422" s="39"/>
      <c r="E1422" s="35"/>
      <c r="F1422" s="35"/>
    </row>
    <row r="1423" spans="1:6" outlineLevel="1" x14ac:dyDescent="0.25">
      <c r="A1423" s="77"/>
      <c r="B1423" s="33" t="s">
        <v>520</v>
      </c>
      <c r="C1423" s="50"/>
      <c r="D1423" s="50"/>
      <c r="E1423" s="40" t="s">
        <v>252</v>
      </c>
      <c r="F1423" s="40">
        <f>SUM(F1424:F1427)</f>
        <v>26361.786999999997</v>
      </c>
    </row>
    <row r="1424" spans="1:6" outlineLevel="1" x14ac:dyDescent="0.25">
      <c r="B1424" s="34" t="s">
        <v>436</v>
      </c>
      <c r="C1424" s="39">
        <v>1.718</v>
      </c>
      <c r="D1424" s="39" t="s">
        <v>201</v>
      </c>
      <c r="E1424" s="35">
        <v>2307.59</v>
      </c>
      <c r="F1424" s="35">
        <f>+C1424*E1424</f>
        <v>3964.4396200000001</v>
      </c>
    </row>
    <row r="1425" spans="1:6" outlineLevel="1" x14ac:dyDescent="0.25">
      <c r="B1425" s="34" t="s">
        <v>478</v>
      </c>
      <c r="C1425" s="39">
        <v>3.6120000000000001</v>
      </c>
      <c r="D1425" s="39" t="s">
        <v>201</v>
      </c>
      <c r="E1425" s="35">
        <v>2392.44</v>
      </c>
      <c r="F1425" s="35">
        <f>+C1425*E1425</f>
        <v>8641.4932800000006</v>
      </c>
    </row>
    <row r="1426" spans="1:6" outlineLevel="1" x14ac:dyDescent="0.25">
      <c r="B1426" s="34" t="s">
        <v>437</v>
      </c>
      <c r="C1426" s="39">
        <v>5.33</v>
      </c>
      <c r="D1426" s="39" t="s">
        <v>201</v>
      </c>
      <c r="E1426" s="35">
        <v>490.77</v>
      </c>
      <c r="F1426" s="35">
        <f>+C1426*E1426</f>
        <v>2615.8040999999998</v>
      </c>
    </row>
    <row r="1427" spans="1:6" outlineLevel="1" x14ac:dyDescent="0.25">
      <c r="B1427" s="34" t="s">
        <v>493</v>
      </c>
      <c r="C1427" s="39">
        <v>1</v>
      </c>
      <c r="D1427" s="39" t="s">
        <v>231</v>
      </c>
      <c r="E1427" s="35">
        <v>11140.05</v>
      </c>
      <c r="F1427" s="35">
        <f>+C1427*E1427</f>
        <v>11140.05</v>
      </c>
    </row>
    <row r="1428" spans="1:6" outlineLevel="1" x14ac:dyDescent="0.25">
      <c r="B1428" s="34"/>
      <c r="C1428" s="39"/>
      <c r="D1428" s="39"/>
      <c r="E1428" s="35"/>
      <c r="F1428" s="35"/>
    </row>
    <row r="1429" spans="1:6" outlineLevel="1" x14ac:dyDescent="0.25">
      <c r="A1429" s="77"/>
      <c r="B1429" s="33" t="s">
        <v>521</v>
      </c>
      <c r="C1429" s="50"/>
      <c r="D1429" s="50"/>
      <c r="E1429" s="40" t="s">
        <v>252</v>
      </c>
      <c r="F1429" s="40">
        <f>SUM(F1430:F1432)</f>
        <v>26509.798199999997</v>
      </c>
    </row>
    <row r="1430" spans="1:6" outlineLevel="1" x14ac:dyDescent="0.25">
      <c r="B1430" s="34" t="s">
        <v>492</v>
      </c>
      <c r="C1430" s="39">
        <v>1</v>
      </c>
      <c r="D1430" s="39" t="s">
        <v>231</v>
      </c>
      <c r="E1430" s="35">
        <v>12605.93</v>
      </c>
      <c r="F1430" s="35">
        <f>+C1430*E1430</f>
        <v>12605.93</v>
      </c>
    </row>
    <row r="1431" spans="1:6" outlineLevel="1" x14ac:dyDescent="0.25">
      <c r="B1431" s="34" t="s">
        <v>437</v>
      </c>
      <c r="C1431" s="39">
        <v>5.33</v>
      </c>
      <c r="D1431" s="39" t="s">
        <v>201</v>
      </c>
      <c r="E1431" s="35">
        <v>518.54</v>
      </c>
      <c r="F1431" s="35">
        <f>+C1431*E1431</f>
        <v>2763.8181999999997</v>
      </c>
    </row>
    <row r="1432" spans="1:6" outlineLevel="1" x14ac:dyDescent="0.25">
      <c r="B1432" s="34" t="s">
        <v>493</v>
      </c>
      <c r="C1432" s="39">
        <v>1</v>
      </c>
      <c r="D1432" s="39" t="s">
        <v>231</v>
      </c>
      <c r="E1432" s="35">
        <v>11140.05</v>
      </c>
      <c r="F1432" s="35">
        <f>+C1432*E1432</f>
        <v>11140.05</v>
      </c>
    </row>
    <row r="1433" spans="1:6" outlineLevel="1" x14ac:dyDescent="0.25">
      <c r="B1433" s="34"/>
      <c r="C1433" s="39"/>
      <c r="D1433" s="39"/>
      <c r="E1433" s="35"/>
      <c r="F1433" s="35"/>
    </row>
    <row r="1434" spans="1:6" outlineLevel="1" x14ac:dyDescent="0.25">
      <c r="A1434" s="77"/>
      <c r="B1434" s="33" t="s">
        <v>522</v>
      </c>
      <c r="C1434" s="50"/>
      <c r="D1434" s="50"/>
      <c r="E1434" s="40" t="s">
        <v>252</v>
      </c>
      <c r="F1434" s="40">
        <f>SUM(F1435:F1445)</f>
        <v>27503.87758</v>
      </c>
    </row>
    <row r="1435" spans="1:6" outlineLevel="1" x14ac:dyDescent="0.25">
      <c r="B1435" s="34" t="s">
        <v>436</v>
      </c>
      <c r="C1435" s="39">
        <v>1.1439999999999999</v>
      </c>
      <c r="D1435" s="39" t="s">
        <v>201</v>
      </c>
      <c r="E1435" s="35">
        <v>2307.59</v>
      </c>
      <c r="F1435" s="35">
        <f t="shared" ref="F1435:F1445" si="35">+C1435*E1435</f>
        <v>2639.8829599999999</v>
      </c>
    </row>
    <row r="1436" spans="1:6" outlineLevel="1" x14ac:dyDescent="0.25">
      <c r="B1436" s="34" t="s">
        <v>477</v>
      </c>
      <c r="C1436" s="39">
        <v>2.278</v>
      </c>
      <c r="D1436" s="39" t="s">
        <v>201</v>
      </c>
      <c r="E1436" s="35">
        <v>2316.91</v>
      </c>
      <c r="F1436" s="35">
        <f t="shared" si="35"/>
        <v>5277.9209799999999</v>
      </c>
    </row>
    <row r="1437" spans="1:6" outlineLevel="1" x14ac:dyDescent="0.25">
      <c r="B1437" s="34" t="s">
        <v>437</v>
      </c>
      <c r="C1437" s="39">
        <v>3.4219999999999997</v>
      </c>
      <c r="D1437" s="39" t="s">
        <v>201</v>
      </c>
      <c r="E1437" s="35">
        <v>490.77</v>
      </c>
      <c r="F1437" s="35">
        <f t="shared" si="35"/>
        <v>1679.4149399999999</v>
      </c>
    </row>
    <row r="1438" spans="1:6" outlineLevel="1" x14ac:dyDescent="0.25">
      <c r="B1438" s="34" t="s">
        <v>439</v>
      </c>
      <c r="C1438" s="39">
        <v>134.11000000000001</v>
      </c>
      <c r="D1438" s="39" t="s">
        <v>256</v>
      </c>
      <c r="E1438" s="35">
        <v>44.3</v>
      </c>
      <c r="F1438" s="35">
        <f t="shared" si="35"/>
        <v>5941.0730000000003</v>
      </c>
    </row>
    <row r="1439" spans="1:6" outlineLevel="1" x14ac:dyDescent="0.25">
      <c r="B1439" s="34" t="s">
        <v>316</v>
      </c>
      <c r="C1439" s="39">
        <v>26.82</v>
      </c>
      <c r="D1439" s="39" t="s">
        <v>112</v>
      </c>
      <c r="E1439" s="35">
        <v>27.69</v>
      </c>
      <c r="F1439" s="35">
        <f t="shared" si="35"/>
        <v>742.64580000000001</v>
      </c>
    </row>
    <row r="1440" spans="1:6" outlineLevel="1" x14ac:dyDescent="0.25">
      <c r="B1440" s="34" t="s">
        <v>440</v>
      </c>
      <c r="C1440" s="39">
        <v>2.78</v>
      </c>
      <c r="D1440" s="39" t="s">
        <v>112</v>
      </c>
      <c r="E1440" s="35">
        <v>49.56</v>
      </c>
      <c r="F1440" s="35">
        <f t="shared" si="35"/>
        <v>137.77680000000001</v>
      </c>
    </row>
    <row r="1441" spans="1:6" outlineLevel="1" x14ac:dyDescent="0.25">
      <c r="B1441" s="34" t="s">
        <v>441</v>
      </c>
      <c r="C1441" s="39">
        <v>2.78</v>
      </c>
      <c r="D1441" s="39" t="s">
        <v>112</v>
      </c>
      <c r="E1441" s="35">
        <v>40.380000000000003</v>
      </c>
      <c r="F1441" s="35">
        <f t="shared" si="35"/>
        <v>112.2564</v>
      </c>
    </row>
    <row r="1442" spans="1:6" outlineLevel="1" x14ac:dyDescent="0.25">
      <c r="B1442" s="34" t="s">
        <v>455</v>
      </c>
      <c r="C1442" s="39">
        <v>11.11</v>
      </c>
      <c r="D1442" s="39" t="s">
        <v>290</v>
      </c>
      <c r="E1442" s="35">
        <v>164.23</v>
      </c>
      <c r="F1442" s="35">
        <f t="shared" si="35"/>
        <v>1824.5952999999997</v>
      </c>
    </row>
    <row r="1443" spans="1:6" outlineLevel="1" x14ac:dyDescent="0.25">
      <c r="B1443" s="34" t="s">
        <v>456</v>
      </c>
      <c r="C1443" s="39">
        <v>11.11</v>
      </c>
      <c r="D1443" s="39" t="s">
        <v>290</v>
      </c>
      <c r="E1443" s="35">
        <v>188.33</v>
      </c>
      <c r="F1443" s="35">
        <f t="shared" si="35"/>
        <v>2092.3463000000002</v>
      </c>
    </row>
    <row r="1444" spans="1:6" outlineLevel="1" x14ac:dyDescent="0.25">
      <c r="B1444" s="34" t="s">
        <v>443</v>
      </c>
      <c r="C1444" s="39">
        <v>13.33</v>
      </c>
      <c r="D1444" s="39" t="s">
        <v>13</v>
      </c>
      <c r="E1444" s="35">
        <v>28.47</v>
      </c>
      <c r="F1444" s="35">
        <f t="shared" si="35"/>
        <v>379.50509999999997</v>
      </c>
    </row>
    <row r="1445" spans="1:6" outlineLevel="1" x14ac:dyDescent="0.25">
      <c r="B1445" s="34" t="s">
        <v>523</v>
      </c>
      <c r="C1445" s="39">
        <v>1</v>
      </c>
      <c r="D1445" s="39" t="s">
        <v>252</v>
      </c>
      <c r="E1445" s="35">
        <v>6676.46</v>
      </c>
      <c r="F1445" s="35">
        <f t="shared" si="35"/>
        <v>6676.46</v>
      </c>
    </row>
    <row r="1446" spans="1:6" outlineLevel="1" x14ac:dyDescent="0.25">
      <c r="B1446" s="34"/>
      <c r="C1446" s="39"/>
      <c r="D1446" s="39"/>
      <c r="E1446" s="35"/>
      <c r="F1446" s="35"/>
    </row>
    <row r="1447" spans="1:6" outlineLevel="1" x14ac:dyDescent="0.25">
      <c r="A1447" s="77"/>
      <c r="B1447" s="33" t="s">
        <v>524</v>
      </c>
      <c r="C1447" s="50"/>
      <c r="D1447" s="50"/>
      <c r="E1447" s="40" t="s">
        <v>252</v>
      </c>
      <c r="F1447" s="40">
        <f>SUM(F1448:F1450)</f>
        <v>27598.923880000002</v>
      </c>
    </row>
    <row r="1448" spans="1:6" outlineLevel="1" x14ac:dyDescent="0.25">
      <c r="B1448" s="34" t="s">
        <v>492</v>
      </c>
      <c r="C1448" s="39">
        <v>1</v>
      </c>
      <c r="D1448" s="39" t="s">
        <v>231</v>
      </c>
      <c r="E1448" s="35">
        <v>7917.8</v>
      </c>
      <c r="F1448" s="35">
        <f>+C1448*E1448</f>
        <v>7917.8</v>
      </c>
    </row>
    <row r="1449" spans="1:6" outlineLevel="1" x14ac:dyDescent="0.25">
      <c r="B1449" s="34" t="s">
        <v>437</v>
      </c>
      <c r="C1449" s="39">
        <v>3.4219999999999997</v>
      </c>
      <c r="D1449" s="39" t="s">
        <v>201</v>
      </c>
      <c r="E1449" s="35">
        <v>518.54</v>
      </c>
      <c r="F1449" s="35">
        <f>+C1449*E1449</f>
        <v>1774.4438799999998</v>
      </c>
    </row>
    <row r="1450" spans="1:6" outlineLevel="1" x14ac:dyDescent="0.25">
      <c r="B1450" s="34" t="s">
        <v>493</v>
      </c>
      <c r="C1450" s="39">
        <v>1</v>
      </c>
      <c r="D1450" s="39" t="s">
        <v>231</v>
      </c>
      <c r="E1450" s="35">
        <v>17906.68</v>
      </c>
      <c r="F1450" s="35">
        <f>+C1450*E1450</f>
        <v>17906.68</v>
      </c>
    </row>
    <row r="1451" spans="1:6" outlineLevel="1" x14ac:dyDescent="0.25">
      <c r="B1451" s="34"/>
      <c r="C1451" s="39"/>
      <c r="D1451" s="39"/>
      <c r="E1451" s="35"/>
      <c r="F1451" s="35"/>
    </row>
    <row r="1452" spans="1:6" outlineLevel="1" x14ac:dyDescent="0.25">
      <c r="A1452" s="77"/>
      <c r="B1452" s="33" t="s">
        <v>525</v>
      </c>
      <c r="C1452" s="50"/>
      <c r="D1452" s="50"/>
      <c r="E1452" s="40" t="s">
        <v>252</v>
      </c>
      <c r="F1452" s="40">
        <f>SUM(F1453:F1456)</f>
        <v>27675.95622</v>
      </c>
    </row>
    <row r="1453" spans="1:6" outlineLevel="1" x14ac:dyDescent="0.25">
      <c r="B1453" s="34" t="s">
        <v>436</v>
      </c>
      <c r="C1453" s="39">
        <v>1.1439999999999999</v>
      </c>
      <c r="D1453" s="39" t="s">
        <v>201</v>
      </c>
      <c r="E1453" s="35">
        <v>2307.59</v>
      </c>
      <c r="F1453" s="35">
        <f>+C1453*E1453</f>
        <v>2639.8829599999999</v>
      </c>
    </row>
    <row r="1454" spans="1:6" outlineLevel="1" x14ac:dyDescent="0.25">
      <c r="B1454" s="34" t="s">
        <v>477</v>
      </c>
      <c r="C1454" s="39">
        <v>2.278</v>
      </c>
      <c r="D1454" s="39" t="s">
        <v>201</v>
      </c>
      <c r="E1454" s="35">
        <v>2392.44</v>
      </c>
      <c r="F1454" s="35">
        <f>+C1454*E1454</f>
        <v>5449.9783200000002</v>
      </c>
    </row>
    <row r="1455" spans="1:6" outlineLevel="1" x14ac:dyDescent="0.25">
      <c r="B1455" s="34" t="s">
        <v>437</v>
      </c>
      <c r="C1455" s="39">
        <v>3.4219999999999997</v>
      </c>
      <c r="D1455" s="39" t="s">
        <v>201</v>
      </c>
      <c r="E1455" s="35">
        <v>490.77</v>
      </c>
      <c r="F1455" s="35">
        <f>+C1455*E1455</f>
        <v>1679.4149399999999</v>
      </c>
    </row>
    <row r="1456" spans="1:6" outlineLevel="1" x14ac:dyDescent="0.25">
      <c r="B1456" s="34" t="s">
        <v>493</v>
      </c>
      <c r="C1456" s="39">
        <v>1</v>
      </c>
      <c r="D1456" s="39" t="s">
        <v>231</v>
      </c>
      <c r="E1456" s="35">
        <v>17906.68</v>
      </c>
      <c r="F1456" s="35">
        <f>+C1456*E1456</f>
        <v>17906.68</v>
      </c>
    </row>
    <row r="1457" spans="1:6" outlineLevel="1" x14ac:dyDescent="0.25">
      <c r="B1457" s="34"/>
      <c r="C1457" s="39"/>
      <c r="D1457" s="39"/>
      <c r="E1457" s="35"/>
      <c r="F1457" s="35"/>
    </row>
    <row r="1458" spans="1:6" outlineLevel="1" x14ac:dyDescent="0.25">
      <c r="A1458" s="77"/>
      <c r="B1458" s="33" t="s">
        <v>526</v>
      </c>
      <c r="C1458" s="50"/>
      <c r="D1458" s="50"/>
      <c r="E1458" s="40" t="s">
        <v>252</v>
      </c>
      <c r="F1458" s="40">
        <f>SUM(F1459:F1461)</f>
        <v>27770.98388</v>
      </c>
    </row>
    <row r="1459" spans="1:6" outlineLevel="1" x14ac:dyDescent="0.25">
      <c r="B1459" s="34" t="s">
        <v>492</v>
      </c>
      <c r="C1459" s="39">
        <v>1</v>
      </c>
      <c r="D1459" s="39" t="s">
        <v>231</v>
      </c>
      <c r="E1459" s="35">
        <v>8089.86</v>
      </c>
      <c r="F1459" s="35">
        <f>+C1459*E1459</f>
        <v>8089.86</v>
      </c>
    </row>
    <row r="1460" spans="1:6" outlineLevel="1" x14ac:dyDescent="0.25">
      <c r="B1460" s="34" t="s">
        <v>437</v>
      </c>
      <c r="C1460" s="39">
        <v>3.4219999999999997</v>
      </c>
      <c r="D1460" s="39" t="s">
        <v>201</v>
      </c>
      <c r="E1460" s="35">
        <v>518.54</v>
      </c>
      <c r="F1460" s="35">
        <f>+C1460*E1460</f>
        <v>1774.4438799999998</v>
      </c>
    </row>
    <row r="1461" spans="1:6" outlineLevel="1" x14ac:dyDescent="0.25">
      <c r="B1461" s="34" t="s">
        <v>493</v>
      </c>
      <c r="C1461" s="39">
        <v>1</v>
      </c>
      <c r="D1461" s="39" t="s">
        <v>231</v>
      </c>
      <c r="E1461" s="35">
        <v>17906.68</v>
      </c>
      <c r="F1461" s="35">
        <f>+C1461*E1461</f>
        <v>17906.68</v>
      </c>
    </row>
    <row r="1462" spans="1:6" outlineLevel="1" x14ac:dyDescent="0.25">
      <c r="B1462" s="34"/>
      <c r="C1462" s="39"/>
      <c r="D1462" s="39"/>
      <c r="E1462" s="35"/>
      <c r="F1462" s="35"/>
    </row>
    <row r="1463" spans="1:6" outlineLevel="1" x14ac:dyDescent="0.25">
      <c r="A1463" s="77"/>
      <c r="B1463" s="33" t="s">
        <v>527</v>
      </c>
      <c r="C1463" s="50"/>
      <c r="D1463" s="50"/>
      <c r="E1463" s="40" t="s">
        <v>252</v>
      </c>
      <c r="F1463" s="40">
        <f>SUM(F1464:F1474)</f>
        <v>22459.292229999999</v>
      </c>
    </row>
    <row r="1464" spans="1:6" outlineLevel="1" x14ac:dyDescent="0.25">
      <c r="B1464" s="34" t="s">
        <v>436</v>
      </c>
      <c r="C1464" s="39">
        <v>0.74399999999999999</v>
      </c>
      <c r="D1464" s="39" t="s">
        <v>201</v>
      </c>
      <c r="E1464" s="35">
        <v>2307.59</v>
      </c>
      <c r="F1464" s="35">
        <f t="shared" ref="F1464:F1474" si="36">+C1464*E1464</f>
        <v>1716.8469600000001</v>
      </c>
    </row>
    <row r="1465" spans="1:6" outlineLevel="1" x14ac:dyDescent="0.25">
      <c r="B1465" s="34" t="s">
        <v>477</v>
      </c>
      <c r="C1465" s="39">
        <v>1.9790000000000001</v>
      </c>
      <c r="D1465" s="39" t="s">
        <v>201</v>
      </c>
      <c r="E1465" s="35">
        <v>2417.14</v>
      </c>
      <c r="F1465" s="35">
        <f t="shared" si="36"/>
        <v>4783.5200599999998</v>
      </c>
    </row>
    <row r="1466" spans="1:6" outlineLevel="1" x14ac:dyDescent="0.25">
      <c r="B1466" s="34" t="s">
        <v>437</v>
      </c>
      <c r="C1466" s="39">
        <v>2.7229999999999999</v>
      </c>
      <c r="D1466" s="39" t="s">
        <v>201</v>
      </c>
      <c r="E1466" s="35">
        <v>490.77</v>
      </c>
      <c r="F1466" s="35">
        <f t="shared" si="36"/>
        <v>1336.3667099999998</v>
      </c>
    </row>
    <row r="1467" spans="1:6" outlineLevel="1" x14ac:dyDescent="0.25">
      <c r="B1467" s="34" t="s">
        <v>439</v>
      </c>
      <c r="C1467" s="39">
        <v>76.989999999999995</v>
      </c>
      <c r="D1467" s="39" t="s">
        <v>256</v>
      </c>
      <c r="E1467" s="35">
        <v>44.3</v>
      </c>
      <c r="F1467" s="35">
        <f t="shared" si="36"/>
        <v>3410.6569999999997</v>
      </c>
    </row>
    <row r="1468" spans="1:6" outlineLevel="1" x14ac:dyDescent="0.25">
      <c r="B1468" s="34" t="s">
        <v>316</v>
      </c>
      <c r="C1468" s="39">
        <v>15.4</v>
      </c>
      <c r="D1468" s="39" t="s">
        <v>112</v>
      </c>
      <c r="E1468" s="35">
        <v>27.69</v>
      </c>
      <c r="F1468" s="35">
        <f t="shared" si="36"/>
        <v>426.42600000000004</v>
      </c>
    </row>
    <row r="1469" spans="1:6" outlineLevel="1" x14ac:dyDescent="0.25">
      <c r="B1469" s="34" t="s">
        <v>440</v>
      </c>
      <c r="C1469" s="39">
        <v>2.08</v>
      </c>
      <c r="D1469" s="39" t="s">
        <v>112</v>
      </c>
      <c r="E1469" s="35">
        <v>49.56</v>
      </c>
      <c r="F1469" s="35">
        <f t="shared" si="36"/>
        <v>103.0848</v>
      </c>
    </row>
    <row r="1470" spans="1:6" outlineLevel="1" x14ac:dyDescent="0.25">
      <c r="B1470" s="34" t="s">
        <v>441</v>
      </c>
      <c r="C1470" s="39">
        <v>2.08</v>
      </c>
      <c r="D1470" s="39" t="s">
        <v>112</v>
      </c>
      <c r="E1470" s="35">
        <v>40.380000000000003</v>
      </c>
      <c r="F1470" s="35">
        <f t="shared" si="36"/>
        <v>83.990400000000008</v>
      </c>
    </row>
    <row r="1471" spans="1:6" outlineLevel="1" x14ac:dyDescent="0.25">
      <c r="B1471" s="34" t="s">
        <v>455</v>
      </c>
      <c r="C1471" s="39">
        <v>8.33</v>
      </c>
      <c r="D1471" s="39" t="s">
        <v>290</v>
      </c>
      <c r="E1471" s="35">
        <v>187.91</v>
      </c>
      <c r="F1471" s="35">
        <f t="shared" si="36"/>
        <v>1565.2902999999999</v>
      </c>
    </row>
    <row r="1472" spans="1:6" outlineLevel="1" x14ac:dyDescent="0.25">
      <c r="B1472" s="34" t="s">
        <v>456</v>
      </c>
      <c r="C1472" s="39">
        <v>8.33</v>
      </c>
      <c r="D1472" s="39" t="s">
        <v>290</v>
      </c>
      <c r="E1472" s="35">
        <v>243.06</v>
      </c>
      <c r="F1472" s="35">
        <f t="shared" si="36"/>
        <v>2024.6898000000001</v>
      </c>
    </row>
    <row r="1473" spans="1:6" outlineLevel="1" x14ac:dyDescent="0.25">
      <c r="B1473" s="34" t="s">
        <v>443</v>
      </c>
      <c r="C1473" s="39">
        <v>11.66</v>
      </c>
      <c r="D1473" s="39" t="s">
        <v>13</v>
      </c>
      <c r="E1473" s="35">
        <v>28.47</v>
      </c>
      <c r="F1473" s="35">
        <f t="shared" si="36"/>
        <v>331.96019999999999</v>
      </c>
    </row>
    <row r="1474" spans="1:6" outlineLevel="1" x14ac:dyDescent="0.25">
      <c r="B1474" s="34" t="s">
        <v>523</v>
      </c>
      <c r="C1474" s="39">
        <v>1</v>
      </c>
      <c r="D1474" s="39" t="s">
        <v>252</v>
      </c>
      <c r="E1474" s="35">
        <v>6676.46</v>
      </c>
      <c r="F1474" s="35">
        <f t="shared" si="36"/>
        <v>6676.46</v>
      </c>
    </row>
    <row r="1475" spans="1:6" outlineLevel="1" x14ac:dyDescent="0.25">
      <c r="B1475" s="34"/>
      <c r="C1475" s="39"/>
      <c r="D1475" s="39"/>
      <c r="E1475" s="35"/>
      <c r="F1475" s="35"/>
    </row>
    <row r="1476" spans="1:6" outlineLevel="1" x14ac:dyDescent="0.25">
      <c r="A1476" s="77"/>
      <c r="B1476" s="33" t="s">
        <v>528</v>
      </c>
      <c r="C1476" s="50"/>
      <c r="D1476" s="50"/>
      <c r="E1476" s="40" t="s">
        <v>252</v>
      </c>
      <c r="F1476" s="40">
        <f>SUM(F1477:F1479)</f>
        <v>22534.914420000001</v>
      </c>
    </row>
    <row r="1477" spans="1:6" outlineLevel="1" x14ac:dyDescent="0.25">
      <c r="B1477" s="34" t="s">
        <v>492</v>
      </c>
      <c r="C1477" s="39">
        <v>1</v>
      </c>
      <c r="D1477" s="39" t="s">
        <v>231</v>
      </c>
      <c r="E1477" s="35">
        <v>6500.3700000000008</v>
      </c>
      <c r="F1477" s="35">
        <f>+C1477*E1477</f>
        <v>6500.3700000000008</v>
      </c>
    </row>
    <row r="1478" spans="1:6" outlineLevel="1" x14ac:dyDescent="0.25">
      <c r="B1478" s="34" t="s">
        <v>437</v>
      </c>
      <c r="C1478" s="39">
        <v>2.7229999999999999</v>
      </c>
      <c r="D1478" s="39" t="s">
        <v>201</v>
      </c>
      <c r="E1478" s="35">
        <v>518.54</v>
      </c>
      <c r="F1478" s="35">
        <f>+C1478*E1478</f>
        <v>1411.9844199999998</v>
      </c>
    </row>
    <row r="1479" spans="1:6" outlineLevel="1" x14ac:dyDescent="0.25">
      <c r="B1479" s="34" t="s">
        <v>493</v>
      </c>
      <c r="C1479" s="39">
        <v>1</v>
      </c>
      <c r="D1479" s="39" t="s">
        <v>231</v>
      </c>
      <c r="E1479" s="35">
        <v>14622.56</v>
      </c>
      <c r="F1479" s="35">
        <f>+C1479*E1479</f>
        <v>14622.56</v>
      </c>
    </row>
    <row r="1480" spans="1:6" outlineLevel="1" x14ac:dyDescent="0.25">
      <c r="B1480" s="34"/>
      <c r="C1480" s="39"/>
      <c r="D1480" s="39"/>
      <c r="E1480" s="35"/>
      <c r="F1480" s="35"/>
    </row>
    <row r="1481" spans="1:6" outlineLevel="1" x14ac:dyDescent="0.25">
      <c r="A1481" s="77"/>
      <c r="B1481" s="33" t="s">
        <v>529</v>
      </c>
      <c r="C1481" s="50"/>
      <c r="D1481" s="50"/>
      <c r="E1481" s="40" t="s">
        <v>252</v>
      </c>
      <c r="F1481" s="40">
        <f>SUM(F1482:F1485)</f>
        <v>22410.41243</v>
      </c>
    </row>
    <row r="1482" spans="1:6" outlineLevel="1" x14ac:dyDescent="0.25">
      <c r="B1482" s="34" t="s">
        <v>436</v>
      </c>
      <c r="C1482" s="39">
        <v>0.74399999999999999</v>
      </c>
      <c r="D1482" s="39" t="s">
        <v>201</v>
      </c>
      <c r="E1482" s="35">
        <v>2307.59</v>
      </c>
      <c r="F1482" s="35">
        <f>+C1482*E1482</f>
        <v>1716.8469600000001</v>
      </c>
    </row>
    <row r="1483" spans="1:6" outlineLevel="1" x14ac:dyDescent="0.25">
      <c r="B1483" s="34" t="s">
        <v>477</v>
      </c>
      <c r="C1483" s="39">
        <v>1.9790000000000001</v>
      </c>
      <c r="D1483" s="39" t="s">
        <v>201</v>
      </c>
      <c r="E1483" s="35">
        <v>2392.44</v>
      </c>
      <c r="F1483" s="35">
        <f>+C1483*E1483</f>
        <v>4734.6387600000007</v>
      </c>
    </row>
    <row r="1484" spans="1:6" outlineLevel="1" x14ac:dyDescent="0.25">
      <c r="B1484" s="34" t="s">
        <v>437</v>
      </c>
      <c r="C1484" s="39">
        <v>2.7229999999999999</v>
      </c>
      <c r="D1484" s="39" t="s">
        <v>201</v>
      </c>
      <c r="E1484" s="35">
        <v>490.77</v>
      </c>
      <c r="F1484" s="35">
        <f>+C1484*E1484</f>
        <v>1336.3667099999998</v>
      </c>
    </row>
    <row r="1485" spans="1:6" outlineLevel="1" x14ac:dyDescent="0.25">
      <c r="B1485" s="34" t="s">
        <v>493</v>
      </c>
      <c r="C1485" s="39">
        <v>1</v>
      </c>
      <c r="D1485" s="39" t="s">
        <v>231</v>
      </c>
      <c r="E1485" s="35">
        <v>14622.56</v>
      </c>
      <c r="F1485" s="35">
        <f>+C1485*E1485</f>
        <v>14622.56</v>
      </c>
    </row>
    <row r="1486" spans="1:6" outlineLevel="1" x14ac:dyDescent="0.25">
      <c r="B1486" s="34"/>
      <c r="C1486" s="39"/>
      <c r="D1486" s="39"/>
      <c r="E1486" s="35"/>
      <c r="F1486" s="35"/>
    </row>
    <row r="1487" spans="1:6" outlineLevel="1" x14ac:dyDescent="0.25">
      <c r="A1487" s="77"/>
      <c r="B1487" s="33" t="s">
        <v>530</v>
      </c>
      <c r="C1487" s="50"/>
      <c r="D1487" s="50"/>
      <c r="E1487" s="40" t="s">
        <v>252</v>
      </c>
      <c r="F1487" s="40">
        <f>SUM(F1488:F1490)</f>
        <v>22486.03442</v>
      </c>
    </row>
    <row r="1488" spans="1:6" outlineLevel="1" x14ac:dyDescent="0.25">
      <c r="B1488" s="34" t="s">
        <v>492</v>
      </c>
      <c r="C1488" s="39">
        <v>1</v>
      </c>
      <c r="D1488" s="39" t="s">
        <v>231</v>
      </c>
      <c r="E1488" s="35">
        <v>6451.49</v>
      </c>
      <c r="F1488" s="35">
        <f>+C1488*E1488</f>
        <v>6451.49</v>
      </c>
    </row>
    <row r="1489" spans="1:6" outlineLevel="1" x14ac:dyDescent="0.25">
      <c r="B1489" s="34" t="s">
        <v>437</v>
      </c>
      <c r="C1489" s="39">
        <v>2.7229999999999999</v>
      </c>
      <c r="D1489" s="39" t="s">
        <v>201</v>
      </c>
      <c r="E1489" s="35">
        <v>518.54</v>
      </c>
      <c r="F1489" s="35">
        <f>+C1489*E1489</f>
        <v>1411.9844199999998</v>
      </c>
    </row>
    <row r="1490" spans="1:6" outlineLevel="1" x14ac:dyDescent="0.25">
      <c r="B1490" s="34" t="s">
        <v>493</v>
      </c>
      <c r="C1490" s="39">
        <v>1</v>
      </c>
      <c r="D1490" s="39" t="s">
        <v>231</v>
      </c>
      <c r="E1490" s="35">
        <v>14622.56</v>
      </c>
      <c r="F1490" s="35">
        <f>+C1490*E1490</f>
        <v>14622.56</v>
      </c>
    </row>
    <row r="1491" spans="1:6" outlineLevel="1" x14ac:dyDescent="0.25">
      <c r="B1491" s="34"/>
      <c r="C1491" s="39"/>
      <c r="D1491" s="39"/>
      <c r="E1491" s="35"/>
      <c r="F1491" s="35"/>
    </row>
    <row r="1492" spans="1:6" outlineLevel="1" x14ac:dyDescent="0.25">
      <c r="A1492" s="77"/>
      <c r="B1492" s="33" t="s">
        <v>531</v>
      </c>
      <c r="C1492" s="50"/>
      <c r="D1492" s="50"/>
      <c r="E1492" s="40" t="s">
        <v>252</v>
      </c>
      <c r="F1492" s="40">
        <f>SUM(F1493:F1504)</f>
        <v>22653.513910000001</v>
      </c>
    </row>
    <row r="1493" spans="1:6" outlineLevel="1" x14ac:dyDescent="0.25">
      <c r="B1493" s="34" t="s">
        <v>436</v>
      </c>
      <c r="C1493" s="39">
        <v>0.86</v>
      </c>
      <c r="D1493" s="39" t="s">
        <v>201</v>
      </c>
      <c r="E1493" s="35">
        <v>2307.59</v>
      </c>
      <c r="F1493" s="35">
        <f t="shared" ref="F1493:F1504" si="37">+C1493*E1493</f>
        <v>1984.5274000000002</v>
      </c>
    </row>
    <row r="1494" spans="1:6" outlineLevel="1" x14ac:dyDescent="0.25">
      <c r="B1494" s="34" t="s">
        <v>462</v>
      </c>
      <c r="C1494" s="39">
        <v>0.64</v>
      </c>
      <c r="D1494" s="39" t="s">
        <v>201</v>
      </c>
      <c r="E1494" s="35">
        <v>2316.91</v>
      </c>
      <c r="F1494" s="35">
        <f t="shared" si="37"/>
        <v>1482.8224</v>
      </c>
    </row>
    <row r="1495" spans="1:6" outlineLevel="1" x14ac:dyDescent="0.25">
      <c r="B1495" s="34" t="s">
        <v>477</v>
      </c>
      <c r="C1495" s="39">
        <v>1.4810000000000001</v>
      </c>
      <c r="D1495" s="39" t="s">
        <v>201</v>
      </c>
      <c r="E1495" s="35">
        <v>2417.14</v>
      </c>
      <c r="F1495" s="35">
        <f t="shared" si="37"/>
        <v>3579.7843400000002</v>
      </c>
    </row>
    <row r="1496" spans="1:6" outlineLevel="1" x14ac:dyDescent="0.25">
      <c r="B1496" s="34" t="s">
        <v>437</v>
      </c>
      <c r="C1496" s="39">
        <v>2.9809999999999999</v>
      </c>
      <c r="D1496" s="39" t="s">
        <v>201</v>
      </c>
      <c r="E1496" s="35">
        <v>490.77</v>
      </c>
      <c r="F1496" s="35">
        <f t="shared" si="37"/>
        <v>1462.9853699999999</v>
      </c>
    </row>
    <row r="1497" spans="1:6" outlineLevel="1" x14ac:dyDescent="0.25">
      <c r="B1497" s="34" t="s">
        <v>439</v>
      </c>
      <c r="C1497" s="39">
        <v>87.25</v>
      </c>
      <c r="D1497" s="39" t="s">
        <v>256</v>
      </c>
      <c r="E1497" s="35">
        <v>44.3</v>
      </c>
      <c r="F1497" s="35">
        <f t="shared" si="37"/>
        <v>3865.1749999999997</v>
      </c>
    </row>
    <row r="1498" spans="1:6" outlineLevel="1" x14ac:dyDescent="0.25">
      <c r="B1498" s="34" t="s">
        <v>316</v>
      </c>
      <c r="C1498" s="39">
        <v>17.45</v>
      </c>
      <c r="D1498" s="39" t="s">
        <v>112</v>
      </c>
      <c r="E1498" s="35">
        <v>27.69</v>
      </c>
      <c r="F1498" s="35">
        <f t="shared" si="37"/>
        <v>483.19049999999999</v>
      </c>
    </row>
    <row r="1499" spans="1:6" outlineLevel="1" x14ac:dyDescent="0.25">
      <c r="B1499" s="34" t="s">
        <v>440</v>
      </c>
      <c r="C1499" s="39">
        <v>1.56</v>
      </c>
      <c r="D1499" s="39" t="s">
        <v>112</v>
      </c>
      <c r="E1499" s="35">
        <v>49.56</v>
      </c>
      <c r="F1499" s="35">
        <f t="shared" si="37"/>
        <v>77.313600000000008</v>
      </c>
    </row>
    <row r="1500" spans="1:6" outlineLevel="1" x14ac:dyDescent="0.25">
      <c r="B1500" s="34" t="s">
        <v>441</v>
      </c>
      <c r="C1500" s="39">
        <v>1.56</v>
      </c>
      <c r="D1500" s="39" t="s">
        <v>112</v>
      </c>
      <c r="E1500" s="35">
        <v>40.380000000000003</v>
      </c>
      <c r="F1500" s="35">
        <f t="shared" si="37"/>
        <v>62.99280000000001</v>
      </c>
    </row>
    <row r="1501" spans="1:6" outlineLevel="1" x14ac:dyDescent="0.25">
      <c r="B1501" s="34" t="s">
        <v>455</v>
      </c>
      <c r="C1501" s="39">
        <v>6.25</v>
      </c>
      <c r="D1501" s="39" t="s">
        <v>290</v>
      </c>
      <c r="E1501" s="35">
        <v>187.91</v>
      </c>
      <c r="F1501" s="35">
        <f t="shared" si="37"/>
        <v>1174.4375</v>
      </c>
    </row>
    <row r="1502" spans="1:6" outlineLevel="1" x14ac:dyDescent="0.25">
      <c r="B1502" s="34" t="s">
        <v>456</v>
      </c>
      <c r="C1502" s="39">
        <v>6.25</v>
      </c>
      <c r="D1502" s="39" t="s">
        <v>290</v>
      </c>
      <c r="E1502" s="35">
        <v>243.06</v>
      </c>
      <c r="F1502" s="35">
        <f t="shared" si="37"/>
        <v>1519.125</v>
      </c>
    </row>
    <row r="1503" spans="1:6" outlineLevel="1" x14ac:dyDescent="0.25">
      <c r="B1503" s="34" t="s">
        <v>443</v>
      </c>
      <c r="C1503" s="39">
        <v>10</v>
      </c>
      <c r="D1503" s="39" t="s">
        <v>13</v>
      </c>
      <c r="E1503" s="35">
        <v>28.47</v>
      </c>
      <c r="F1503" s="35">
        <f t="shared" si="37"/>
        <v>284.7</v>
      </c>
    </row>
    <row r="1504" spans="1:6" outlineLevel="1" x14ac:dyDescent="0.25">
      <c r="B1504" s="34" t="s">
        <v>523</v>
      </c>
      <c r="C1504" s="39">
        <v>1</v>
      </c>
      <c r="D1504" s="39" t="s">
        <v>252</v>
      </c>
      <c r="E1504" s="35">
        <v>6676.46</v>
      </c>
      <c r="F1504" s="35">
        <f t="shared" si="37"/>
        <v>6676.46</v>
      </c>
    </row>
    <row r="1505" spans="1:6" outlineLevel="1" x14ac:dyDescent="0.25">
      <c r="B1505" s="34"/>
      <c r="C1505" s="39"/>
      <c r="D1505" s="39"/>
      <c r="E1505" s="35"/>
      <c r="F1505" s="35"/>
    </row>
    <row r="1506" spans="1:6" outlineLevel="1" x14ac:dyDescent="0.25">
      <c r="A1506" s="77"/>
      <c r="B1506" s="33" t="s">
        <v>532</v>
      </c>
      <c r="C1506" s="50"/>
      <c r="D1506" s="50"/>
      <c r="E1506" s="40" t="s">
        <v>252</v>
      </c>
      <c r="F1506" s="40">
        <f>SUM(F1507:F1509)</f>
        <v>22736.297740000002</v>
      </c>
    </row>
    <row r="1507" spans="1:6" outlineLevel="1" x14ac:dyDescent="0.25">
      <c r="B1507" s="34" t="s">
        <v>504</v>
      </c>
      <c r="C1507" s="39">
        <v>1</v>
      </c>
      <c r="D1507" s="39" t="s">
        <v>231</v>
      </c>
      <c r="E1507" s="35">
        <v>7047.13</v>
      </c>
      <c r="F1507" s="35">
        <f>+C1507*E1507</f>
        <v>7047.13</v>
      </c>
    </row>
    <row r="1508" spans="1:6" outlineLevel="1" x14ac:dyDescent="0.25">
      <c r="B1508" s="34" t="s">
        <v>437</v>
      </c>
      <c r="C1508" s="39">
        <v>2.9809999999999999</v>
      </c>
      <c r="D1508" s="39" t="s">
        <v>201</v>
      </c>
      <c r="E1508" s="35">
        <v>518.54</v>
      </c>
      <c r="F1508" s="35">
        <f>+C1508*E1508</f>
        <v>1545.7677399999998</v>
      </c>
    </row>
    <row r="1509" spans="1:6" outlineLevel="1" x14ac:dyDescent="0.25">
      <c r="B1509" s="34" t="s">
        <v>505</v>
      </c>
      <c r="C1509" s="39">
        <v>1</v>
      </c>
      <c r="D1509" s="39" t="s">
        <v>231</v>
      </c>
      <c r="E1509" s="35">
        <v>14143.400000000001</v>
      </c>
      <c r="F1509" s="35">
        <f>+C1509*E1509</f>
        <v>14143.400000000001</v>
      </c>
    </row>
    <row r="1510" spans="1:6" outlineLevel="1" x14ac:dyDescent="0.25">
      <c r="B1510" s="34"/>
      <c r="C1510" s="39"/>
      <c r="D1510" s="39"/>
      <c r="E1510" s="35"/>
      <c r="F1510" s="35"/>
    </row>
    <row r="1511" spans="1:6" outlineLevel="1" x14ac:dyDescent="0.25">
      <c r="A1511" s="77"/>
      <c r="B1511" s="33" t="s">
        <v>533</v>
      </c>
      <c r="C1511" s="50"/>
      <c r="D1511" s="50"/>
      <c r="E1511" s="40" t="s">
        <v>252</v>
      </c>
      <c r="F1511" s="40">
        <f>SUM(F1512:F1515)</f>
        <v>22653.524140000001</v>
      </c>
    </row>
    <row r="1512" spans="1:6" outlineLevel="1" x14ac:dyDescent="0.25">
      <c r="B1512" s="34" t="s">
        <v>436</v>
      </c>
      <c r="C1512" s="39">
        <v>0.86</v>
      </c>
      <c r="D1512" s="39" t="s">
        <v>201</v>
      </c>
      <c r="E1512" s="35">
        <v>2307.59</v>
      </c>
      <c r="F1512" s="35">
        <f>+C1512*E1512</f>
        <v>1984.5274000000002</v>
      </c>
    </row>
    <row r="1513" spans="1:6" outlineLevel="1" x14ac:dyDescent="0.25">
      <c r="B1513" s="34" t="s">
        <v>485</v>
      </c>
      <c r="C1513" s="39">
        <v>0.64</v>
      </c>
      <c r="D1513" s="39" t="s">
        <v>201</v>
      </c>
      <c r="E1513" s="35">
        <v>2316.91</v>
      </c>
      <c r="F1513" s="35">
        <f>+C1513*E1513</f>
        <v>1482.8224</v>
      </c>
    </row>
    <row r="1514" spans="1:6" outlineLevel="1" x14ac:dyDescent="0.25">
      <c r="B1514" s="34" t="s">
        <v>502</v>
      </c>
      <c r="C1514" s="39">
        <v>1.4810000000000001</v>
      </c>
      <c r="D1514" s="39" t="s">
        <v>201</v>
      </c>
      <c r="E1514" s="35">
        <v>2417.14</v>
      </c>
      <c r="F1514" s="35">
        <f>+C1514*E1514</f>
        <v>3579.7843400000002</v>
      </c>
    </row>
    <row r="1515" spans="1:6" outlineLevel="1" x14ac:dyDescent="0.25">
      <c r="B1515" s="34" t="s">
        <v>507</v>
      </c>
      <c r="C1515" s="39">
        <v>1</v>
      </c>
      <c r="D1515" s="39" t="s">
        <v>231</v>
      </c>
      <c r="E1515" s="35">
        <v>15606.39</v>
      </c>
      <c r="F1515" s="35">
        <f>+C1515*E1515</f>
        <v>15606.39</v>
      </c>
    </row>
    <row r="1516" spans="1:6" outlineLevel="1" x14ac:dyDescent="0.25">
      <c r="B1516" s="34"/>
      <c r="C1516" s="39"/>
      <c r="D1516" s="39"/>
      <c r="E1516" s="35"/>
      <c r="F1516" s="35"/>
    </row>
    <row r="1517" spans="1:6" ht="31.5" outlineLevel="1" x14ac:dyDescent="0.25">
      <c r="A1517" s="77"/>
      <c r="B1517" s="33" t="s">
        <v>534</v>
      </c>
      <c r="C1517" s="50"/>
      <c r="D1517" s="50"/>
      <c r="E1517" s="40" t="s">
        <v>252</v>
      </c>
      <c r="F1517" s="40">
        <f>SUM(F1518:F1520)</f>
        <v>22736.297740000002</v>
      </c>
    </row>
    <row r="1518" spans="1:6" outlineLevel="1" x14ac:dyDescent="0.25">
      <c r="B1518" s="34" t="s">
        <v>504</v>
      </c>
      <c r="C1518" s="39">
        <v>1</v>
      </c>
      <c r="D1518" s="39" t="s">
        <v>231</v>
      </c>
      <c r="E1518" s="35">
        <v>7047.13</v>
      </c>
      <c r="F1518" s="35">
        <f>+C1518*E1518</f>
        <v>7047.13</v>
      </c>
    </row>
    <row r="1519" spans="1:6" outlineLevel="1" x14ac:dyDescent="0.25">
      <c r="B1519" s="34" t="s">
        <v>437</v>
      </c>
      <c r="C1519" s="39">
        <v>2.9809999999999999</v>
      </c>
      <c r="D1519" s="39" t="s">
        <v>201</v>
      </c>
      <c r="E1519" s="35">
        <v>518.54</v>
      </c>
      <c r="F1519" s="35">
        <f>+C1519*E1519</f>
        <v>1545.7677399999998</v>
      </c>
    </row>
    <row r="1520" spans="1:6" outlineLevel="1" x14ac:dyDescent="0.25">
      <c r="B1520" s="34" t="s">
        <v>505</v>
      </c>
      <c r="C1520" s="39">
        <v>1</v>
      </c>
      <c r="D1520" s="39" t="s">
        <v>231</v>
      </c>
      <c r="E1520" s="35">
        <v>14143.400000000001</v>
      </c>
      <c r="F1520" s="35">
        <f>+C1520*E1520</f>
        <v>14143.400000000001</v>
      </c>
    </row>
    <row r="1521" spans="1:6" outlineLevel="1" x14ac:dyDescent="0.25">
      <c r="B1521" s="34"/>
      <c r="C1521" s="39"/>
      <c r="D1521" s="39"/>
      <c r="E1521" s="35"/>
      <c r="F1521" s="35"/>
    </row>
    <row r="1522" spans="1:6" outlineLevel="1" x14ac:dyDescent="0.25">
      <c r="A1522" s="77"/>
      <c r="B1522" s="33" t="s">
        <v>535</v>
      </c>
      <c r="C1522" s="50"/>
      <c r="D1522" s="50"/>
      <c r="E1522" s="40" t="s">
        <v>252</v>
      </c>
      <c r="F1522" s="40">
        <f>SUM(F1523:F1527)</f>
        <v>22653.519510000002</v>
      </c>
    </row>
    <row r="1523" spans="1:6" outlineLevel="1" x14ac:dyDescent="0.25">
      <c r="B1523" s="34" t="s">
        <v>436</v>
      </c>
      <c r="C1523" s="39">
        <v>0.86</v>
      </c>
      <c r="D1523" s="39" t="s">
        <v>201</v>
      </c>
      <c r="E1523" s="35">
        <v>2307.59</v>
      </c>
      <c r="F1523" s="35">
        <f>+C1523*E1523</f>
        <v>1984.5274000000002</v>
      </c>
    </row>
    <row r="1524" spans="1:6" outlineLevel="1" x14ac:dyDescent="0.25">
      <c r="B1524" s="34" t="s">
        <v>462</v>
      </c>
      <c r="C1524" s="39">
        <v>0.64</v>
      </c>
      <c r="D1524" s="39" t="s">
        <v>201</v>
      </c>
      <c r="E1524" s="35">
        <v>2316.91</v>
      </c>
      <c r="F1524" s="35">
        <f>+C1524*E1524</f>
        <v>1482.8224</v>
      </c>
    </row>
    <row r="1525" spans="1:6" outlineLevel="1" x14ac:dyDescent="0.25">
      <c r="B1525" s="34" t="s">
        <v>502</v>
      </c>
      <c r="C1525" s="39">
        <v>1.4810000000000001</v>
      </c>
      <c r="D1525" s="39" t="s">
        <v>201</v>
      </c>
      <c r="E1525" s="35">
        <v>2417.14</v>
      </c>
      <c r="F1525" s="35">
        <f>+C1525*E1525</f>
        <v>3579.7843400000002</v>
      </c>
    </row>
    <row r="1526" spans="1:6" outlineLevel="1" x14ac:dyDescent="0.25">
      <c r="B1526" s="34" t="s">
        <v>437</v>
      </c>
      <c r="C1526" s="39">
        <v>2.9809999999999999</v>
      </c>
      <c r="D1526" s="39" t="s">
        <v>201</v>
      </c>
      <c r="E1526" s="35">
        <v>490.77</v>
      </c>
      <c r="F1526" s="35">
        <f>+C1526*E1526</f>
        <v>1462.9853699999999</v>
      </c>
    </row>
    <row r="1527" spans="1:6" outlineLevel="1" x14ac:dyDescent="0.25">
      <c r="B1527" s="34" t="s">
        <v>493</v>
      </c>
      <c r="C1527" s="39">
        <v>1</v>
      </c>
      <c r="D1527" s="39" t="s">
        <v>231</v>
      </c>
      <c r="E1527" s="35">
        <v>14143.400000000001</v>
      </c>
      <c r="F1527" s="35">
        <f>+C1527*E1527</f>
        <v>14143.400000000001</v>
      </c>
    </row>
    <row r="1528" spans="1:6" outlineLevel="1" x14ac:dyDescent="0.25">
      <c r="B1528" s="34"/>
      <c r="C1528" s="39"/>
      <c r="D1528" s="39"/>
      <c r="E1528" s="35"/>
      <c r="F1528" s="35"/>
    </row>
    <row r="1529" spans="1:6" ht="31.5" outlineLevel="1" x14ac:dyDescent="0.25">
      <c r="A1529" s="77"/>
      <c r="B1529" s="33" t="s">
        <v>536</v>
      </c>
      <c r="C1529" s="50"/>
      <c r="D1529" s="50"/>
      <c r="E1529" s="40" t="s">
        <v>252</v>
      </c>
      <c r="F1529" s="40">
        <f>SUM(F1530:F1532)</f>
        <v>22736.297740000002</v>
      </c>
    </row>
    <row r="1530" spans="1:6" outlineLevel="1" x14ac:dyDescent="0.25">
      <c r="B1530" s="34" t="s">
        <v>504</v>
      </c>
      <c r="C1530" s="39">
        <v>1</v>
      </c>
      <c r="D1530" s="39" t="s">
        <v>231</v>
      </c>
      <c r="E1530" s="35">
        <v>7047.13</v>
      </c>
      <c r="F1530" s="35">
        <f>+C1530*E1530</f>
        <v>7047.13</v>
      </c>
    </row>
    <row r="1531" spans="1:6" outlineLevel="1" x14ac:dyDescent="0.25">
      <c r="B1531" s="34" t="s">
        <v>437</v>
      </c>
      <c r="C1531" s="39">
        <v>2.9809999999999999</v>
      </c>
      <c r="D1531" s="39" t="s">
        <v>201</v>
      </c>
      <c r="E1531" s="35">
        <v>518.54</v>
      </c>
      <c r="F1531" s="35">
        <f>+C1531*E1531</f>
        <v>1545.7677399999998</v>
      </c>
    </row>
    <row r="1532" spans="1:6" outlineLevel="1" x14ac:dyDescent="0.25">
      <c r="B1532" s="34" t="s">
        <v>505</v>
      </c>
      <c r="C1532" s="39">
        <v>1</v>
      </c>
      <c r="D1532" s="39" t="s">
        <v>231</v>
      </c>
      <c r="E1532" s="35">
        <v>14143.400000000001</v>
      </c>
      <c r="F1532" s="35">
        <f>+C1532*E1532</f>
        <v>14143.400000000001</v>
      </c>
    </row>
    <row r="1533" spans="1:6" outlineLevel="1" x14ac:dyDescent="0.25">
      <c r="B1533" s="34"/>
      <c r="C1533" s="39"/>
      <c r="D1533" s="39"/>
      <c r="E1533" s="35"/>
      <c r="F1533" s="35"/>
    </row>
    <row r="1534" spans="1:6" ht="31.5" outlineLevel="1" x14ac:dyDescent="0.25">
      <c r="A1534" s="77"/>
      <c r="B1534" s="33" t="s">
        <v>537</v>
      </c>
      <c r="C1534" s="50"/>
      <c r="D1534" s="50"/>
      <c r="E1534" s="40" t="s">
        <v>252</v>
      </c>
      <c r="F1534" s="40">
        <f>SUM(F1535:F1539)</f>
        <v>22616.93881</v>
      </c>
    </row>
    <row r="1535" spans="1:6" outlineLevel="1" x14ac:dyDescent="0.25">
      <c r="B1535" s="34" t="s">
        <v>436</v>
      </c>
      <c r="C1535" s="39">
        <v>0.86</v>
      </c>
      <c r="D1535" s="39" t="s">
        <v>201</v>
      </c>
      <c r="E1535" s="35">
        <v>2307.59</v>
      </c>
      <c r="F1535" s="35">
        <f>+C1535*E1535</f>
        <v>1984.5274000000002</v>
      </c>
    </row>
    <row r="1536" spans="1:6" outlineLevel="1" x14ac:dyDescent="0.25">
      <c r="B1536" s="34" t="s">
        <v>485</v>
      </c>
      <c r="C1536" s="39">
        <v>0.64</v>
      </c>
      <c r="D1536" s="39" t="s">
        <v>201</v>
      </c>
      <c r="E1536" s="35">
        <v>2316.91</v>
      </c>
      <c r="F1536" s="35">
        <f>+C1536*E1536</f>
        <v>1482.8224</v>
      </c>
    </row>
    <row r="1537" spans="1:6" outlineLevel="1" x14ac:dyDescent="0.25">
      <c r="B1537" s="34" t="s">
        <v>471</v>
      </c>
      <c r="C1537" s="39">
        <v>1.4810000000000001</v>
      </c>
      <c r="D1537" s="39" t="s">
        <v>201</v>
      </c>
      <c r="E1537" s="35">
        <v>2392.44</v>
      </c>
      <c r="F1537" s="35">
        <f>+C1537*E1537</f>
        <v>3543.2036400000002</v>
      </c>
    </row>
    <row r="1538" spans="1:6" outlineLevel="1" x14ac:dyDescent="0.25">
      <c r="B1538" s="34" t="s">
        <v>437</v>
      </c>
      <c r="C1538" s="39">
        <v>2.9809999999999999</v>
      </c>
      <c r="D1538" s="39" t="s">
        <v>201</v>
      </c>
      <c r="E1538" s="35">
        <v>490.77</v>
      </c>
      <c r="F1538" s="35">
        <f>+C1538*E1538</f>
        <v>1462.9853699999999</v>
      </c>
    </row>
    <row r="1539" spans="1:6" outlineLevel="1" x14ac:dyDescent="0.25">
      <c r="B1539" s="34" t="s">
        <v>505</v>
      </c>
      <c r="C1539" s="39">
        <v>1</v>
      </c>
      <c r="D1539" s="39" t="s">
        <v>231</v>
      </c>
      <c r="E1539" s="35">
        <v>14143.400000000001</v>
      </c>
      <c r="F1539" s="35">
        <f>+C1539*E1539</f>
        <v>14143.400000000001</v>
      </c>
    </row>
    <row r="1540" spans="1:6" outlineLevel="1" x14ac:dyDescent="0.25">
      <c r="B1540" s="34"/>
      <c r="C1540" s="39"/>
      <c r="D1540" s="39"/>
      <c r="E1540" s="35"/>
      <c r="F1540" s="35"/>
    </row>
    <row r="1541" spans="1:6" ht="31.5" outlineLevel="1" x14ac:dyDescent="0.25">
      <c r="A1541" s="77"/>
      <c r="B1541" s="33" t="s">
        <v>538</v>
      </c>
      <c r="C1541" s="50"/>
      <c r="D1541" s="50"/>
      <c r="E1541" s="40" t="s">
        <v>252</v>
      </c>
      <c r="F1541" s="40">
        <f>SUM(F1542:F1544)</f>
        <v>22699.71774</v>
      </c>
    </row>
    <row r="1542" spans="1:6" outlineLevel="1" x14ac:dyDescent="0.25">
      <c r="B1542" s="34" t="s">
        <v>504</v>
      </c>
      <c r="C1542" s="39">
        <v>1</v>
      </c>
      <c r="D1542" s="39" t="s">
        <v>231</v>
      </c>
      <c r="E1542" s="35">
        <v>7010.5499999999993</v>
      </c>
      <c r="F1542" s="35">
        <f>+C1542*E1542</f>
        <v>7010.5499999999993</v>
      </c>
    </row>
    <row r="1543" spans="1:6" outlineLevel="1" x14ac:dyDescent="0.25">
      <c r="B1543" s="34" t="s">
        <v>437</v>
      </c>
      <c r="C1543" s="39">
        <v>2.9809999999999999</v>
      </c>
      <c r="D1543" s="39" t="s">
        <v>201</v>
      </c>
      <c r="E1543" s="35">
        <v>518.54</v>
      </c>
      <c r="F1543" s="35">
        <f>+C1543*E1543</f>
        <v>1545.7677399999998</v>
      </c>
    </row>
    <row r="1544" spans="1:6" outlineLevel="1" x14ac:dyDescent="0.25">
      <c r="B1544" s="34" t="s">
        <v>505</v>
      </c>
      <c r="C1544" s="39">
        <v>1</v>
      </c>
      <c r="D1544" s="39" t="s">
        <v>231</v>
      </c>
      <c r="E1544" s="35">
        <v>14143.400000000001</v>
      </c>
      <c r="F1544" s="35">
        <f>+C1544*E1544</f>
        <v>14143.400000000001</v>
      </c>
    </row>
    <row r="1545" spans="1:6" outlineLevel="1" x14ac:dyDescent="0.25">
      <c r="B1545" s="34"/>
      <c r="C1545" s="39"/>
      <c r="D1545" s="39"/>
      <c r="E1545" s="35"/>
      <c r="F1545" s="35"/>
    </row>
    <row r="1546" spans="1:6" outlineLevel="1" x14ac:dyDescent="0.25">
      <c r="A1546" s="77"/>
      <c r="B1546" s="33" t="s">
        <v>539</v>
      </c>
      <c r="C1546" s="50"/>
      <c r="D1546" s="50"/>
      <c r="E1546" s="40" t="s">
        <v>252</v>
      </c>
      <c r="F1546" s="40">
        <f>SUM(F1547:F1558)</f>
        <v>21783.42713</v>
      </c>
    </row>
    <row r="1547" spans="1:6" outlineLevel="1" x14ac:dyDescent="0.25">
      <c r="B1547" s="34" t="s">
        <v>436</v>
      </c>
      <c r="C1547" s="39">
        <v>0.68700000000000006</v>
      </c>
      <c r="D1547" s="39" t="s">
        <v>201</v>
      </c>
      <c r="E1547" s="35">
        <v>2307.59</v>
      </c>
      <c r="F1547" s="35">
        <f t="shared" ref="F1547:F1558" si="38">+C1547*E1547</f>
        <v>1585.3143300000002</v>
      </c>
    </row>
    <row r="1548" spans="1:6" outlineLevel="1" x14ac:dyDescent="0.25">
      <c r="B1548" s="34" t="s">
        <v>477</v>
      </c>
      <c r="C1548" s="39">
        <v>0.94799999999999995</v>
      </c>
      <c r="D1548" s="39" t="s">
        <v>201</v>
      </c>
      <c r="E1548" s="35">
        <v>2417.14</v>
      </c>
      <c r="F1548" s="35">
        <f t="shared" si="38"/>
        <v>2291.4487199999999</v>
      </c>
    </row>
    <row r="1549" spans="1:6" outlineLevel="1" x14ac:dyDescent="0.25">
      <c r="B1549" s="34" t="s">
        <v>478</v>
      </c>
      <c r="C1549" s="39">
        <v>1.7330000000000001</v>
      </c>
      <c r="D1549" s="39" t="s">
        <v>201</v>
      </c>
      <c r="E1549" s="35">
        <v>2392.44</v>
      </c>
      <c r="F1549" s="35">
        <f t="shared" si="38"/>
        <v>4146.0985200000005</v>
      </c>
    </row>
    <row r="1550" spans="1:6" outlineLevel="1" x14ac:dyDescent="0.25">
      <c r="B1550" s="34" t="s">
        <v>437</v>
      </c>
      <c r="C1550" s="39">
        <v>3.3680000000000003</v>
      </c>
      <c r="D1550" s="39" t="s">
        <v>201</v>
      </c>
      <c r="E1550" s="35">
        <v>490.77</v>
      </c>
      <c r="F1550" s="35">
        <f t="shared" si="38"/>
        <v>1652.91336</v>
      </c>
    </row>
    <row r="1551" spans="1:6" outlineLevel="1" x14ac:dyDescent="0.25">
      <c r="B1551" s="34" t="s">
        <v>439</v>
      </c>
      <c r="C1551" s="39">
        <v>63.41</v>
      </c>
      <c r="D1551" s="39" t="s">
        <v>256</v>
      </c>
      <c r="E1551" s="35">
        <v>44.3</v>
      </c>
      <c r="F1551" s="35">
        <f t="shared" si="38"/>
        <v>2809.0629999999996</v>
      </c>
    </row>
    <row r="1552" spans="1:6" outlineLevel="1" x14ac:dyDescent="0.25">
      <c r="B1552" s="34" t="s">
        <v>316</v>
      </c>
      <c r="C1552" s="39">
        <v>12.68</v>
      </c>
      <c r="D1552" s="39" t="s">
        <v>112</v>
      </c>
      <c r="E1552" s="35">
        <v>27.69</v>
      </c>
      <c r="F1552" s="35">
        <f t="shared" si="38"/>
        <v>351.10919999999999</v>
      </c>
    </row>
    <row r="1553" spans="1:6" outlineLevel="1" x14ac:dyDescent="0.25">
      <c r="B1553" s="34" t="s">
        <v>440</v>
      </c>
      <c r="C1553" s="39">
        <v>1</v>
      </c>
      <c r="D1553" s="39" t="s">
        <v>112</v>
      </c>
      <c r="E1553" s="35">
        <v>49.56</v>
      </c>
      <c r="F1553" s="35">
        <f t="shared" si="38"/>
        <v>49.56</v>
      </c>
    </row>
    <row r="1554" spans="1:6" outlineLevel="1" x14ac:dyDescent="0.25">
      <c r="B1554" s="34" t="s">
        <v>441</v>
      </c>
      <c r="C1554" s="39">
        <v>1</v>
      </c>
      <c r="D1554" s="39" t="s">
        <v>112</v>
      </c>
      <c r="E1554" s="35">
        <v>40.380000000000003</v>
      </c>
      <c r="F1554" s="35">
        <f t="shared" si="38"/>
        <v>40.380000000000003</v>
      </c>
    </row>
    <row r="1555" spans="1:6" outlineLevel="1" x14ac:dyDescent="0.25">
      <c r="B1555" s="34" t="s">
        <v>455</v>
      </c>
      <c r="C1555" s="39">
        <v>4</v>
      </c>
      <c r="D1555" s="39" t="s">
        <v>290</v>
      </c>
      <c r="E1555" s="35">
        <v>216.79</v>
      </c>
      <c r="F1555" s="35">
        <f t="shared" si="38"/>
        <v>867.16</v>
      </c>
    </row>
    <row r="1556" spans="1:6" outlineLevel="1" x14ac:dyDescent="0.25">
      <c r="B1556" s="34" t="s">
        <v>456</v>
      </c>
      <c r="C1556" s="39">
        <v>4</v>
      </c>
      <c r="D1556" s="39" t="s">
        <v>290</v>
      </c>
      <c r="E1556" s="35">
        <v>271.54000000000002</v>
      </c>
      <c r="F1556" s="35">
        <f t="shared" si="38"/>
        <v>1086.1600000000001</v>
      </c>
    </row>
    <row r="1557" spans="1:6" outlineLevel="1" x14ac:dyDescent="0.25">
      <c r="B1557" s="34" t="s">
        <v>443</v>
      </c>
      <c r="C1557" s="39">
        <v>8</v>
      </c>
      <c r="D1557" s="39" t="s">
        <v>13</v>
      </c>
      <c r="E1557" s="35">
        <v>28.47</v>
      </c>
      <c r="F1557" s="35">
        <f t="shared" si="38"/>
        <v>227.76</v>
      </c>
    </row>
    <row r="1558" spans="1:6" outlineLevel="1" x14ac:dyDescent="0.25">
      <c r="B1558" s="34" t="s">
        <v>523</v>
      </c>
      <c r="C1558" s="39">
        <v>1</v>
      </c>
      <c r="D1558" s="39" t="s">
        <v>252</v>
      </c>
      <c r="E1558" s="35">
        <v>6676.46</v>
      </c>
      <c r="F1558" s="35">
        <f t="shared" si="38"/>
        <v>6676.46</v>
      </c>
    </row>
    <row r="1559" spans="1:6" outlineLevel="1" x14ac:dyDescent="0.25">
      <c r="B1559" s="34"/>
      <c r="C1559" s="39"/>
      <c r="D1559" s="39"/>
      <c r="E1559" s="35"/>
      <c r="F1559" s="35"/>
    </row>
    <row r="1560" spans="1:6" outlineLevel="1" x14ac:dyDescent="0.25">
      <c r="A1560" s="77"/>
      <c r="B1560" s="33" t="s">
        <v>540</v>
      </c>
      <c r="C1560" s="50"/>
      <c r="D1560" s="50"/>
      <c r="E1560" s="40" t="s">
        <v>252</v>
      </c>
      <c r="F1560" s="40">
        <f>SUM(F1561:F1563)</f>
        <v>20291.642720000003</v>
      </c>
    </row>
    <row r="1561" spans="1:6" outlineLevel="1" x14ac:dyDescent="0.25">
      <c r="B1561" s="34" t="s">
        <v>504</v>
      </c>
      <c r="C1561" s="39">
        <v>1</v>
      </c>
      <c r="D1561" s="39" t="s">
        <v>231</v>
      </c>
      <c r="E1561" s="35">
        <v>6437.55</v>
      </c>
      <c r="F1561" s="35">
        <f>+C1561*E1561</f>
        <v>6437.55</v>
      </c>
    </row>
    <row r="1562" spans="1:6" outlineLevel="1" x14ac:dyDescent="0.25">
      <c r="B1562" s="34" t="s">
        <v>437</v>
      </c>
      <c r="C1562" s="39">
        <v>3.3680000000000003</v>
      </c>
      <c r="D1562" s="39" t="s">
        <v>201</v>
      </c>
      <c r="E1562" s="35">
        <v>518.54</v>
      </c>
      <c r="F1562" s="35">
        <f>+C1562*E1562</f>
        <v>1746.44272</v>
      </c>
    </row>
    <row r="1563" spans="1:6" outlineLevel="1" x14ac:dyDescent="0.25">
      <c r="B1563" s="34" t="s">
        <v>505</v>
      </c>
      <c r="C1563" s="39">
        <v>1</v>
      </c>
      <c r="D1563" s="39" t="s">
        <v>231</v>
      </c>
      <c r="E1563" s="35">
        <v>12107.650000000001</v>
      </c>
      <c r="F1563" s="35">
        <f>+C1563*E1563</f>
        <v>12107.650000000001</v>
      </c>
    </row>
    <row r="1564" spans="1:6" outlineLevel="1" x14ac:dyDescent="0.25">
      <c r="B1564" s="34"/>
      <c r="C1564" s="39"/>
      <c r="D1564" s="39"/>
      <c r="E1564" s="35"/>
      <c r="F1564" s="35"/>
    </row>
    <row r="1565" spans="1:6" outlineLevel="1" x14ac:dyDescent="0.25">
      <c r="A1565" s="77"/>
      <c r="B1565" s="33" t="s">
        <v>541</v>
      </c>
      <c r="C1565" s="50"/>
      <c r="D1565" s="50"/>
      <c r="E1565" s="40" t="s">
        <v>252</v>
      </c>
      <c r="F1565" s="40">
        <f>SUM(F1566:F1570)</f>
        <v>21783.424930000001</v>
      </c>
    </row>
    <row r="1566" spans="1:6" outlineLevel="1" x14ac:dyDescent="0.25">
      <c r="B1566" s="34" t="s">
        <v>436</v>
      </c>
      <c r="C1566" s="39">
        <v>0.68700000000000006</v>
      </c>
      <c r="D1566" s="39" t="s">
        <v>201</v>
      </c>
      <c r="E1566" s="35">
        <v>2307.59</v>
      </c>
      <c r="F1566" s="35">
        <f>+C1566*E1566</f>
        <v>1585.3143300000002</v>
      </c>
    </row>
    <row r="1567" spans="1:6" outlineLevel="1" x14ac:dyDescent="0.25">
      <c r="B1567" s="34" t="s">
        <v>477</v>
      </c>
      <c r="C1567" s="39">
        <v>0.94799999999999995</v>
      </c>
      <c r="D1567" s="39" t="s">
        <v>201</v>
      </c>
      <c r="E1567" s="35">
        <v>2417.14</v>
      </c>
      <c r="F1567" s="35">
        <f>+C1567*E1567</f>
        <v>2291.4487199999999</v>
      </c>
    </row>
    <row r="1568" spans="1:6" outlineLevel="1" x14ac:dyDescent="0.25">
      <c r="B1568" s="34" t="s">
        <v>514</v>
      </c>
      <c r="C1568" s="39">
        <v>1.7330000000000001</v>
      </c>
      <c r="D1568" s="39" t="s">
        <v>201</v>
      </c>
      <c r="E1568" s="35">
        <v>2392.44</v>
      </c>
      <c r="F1568" s="35">
        <f>+C1568*E1568</f>
        <v>4146.0985200000005</v>
      </c>
    </row>
    <row r="1569" spans="1:6" outlineLevel="1" x14ac:dyDescent="0.25">
      <c r="B1569" s="34" t="s">
        <v>437</v>
      </c>
      <c r="C1569" s="39">
        <v>3.3680000000000003</v>
      </c>
      <c r="D1569" s="39" t="s">
        <v>201</v>
      </c>
      <c r="E1569" s="35">
        <v>490.77</v>
      </c>
      <c r="F1569" s="35">
        <f>+C1569*E1569</f>
        <v>1652.91336</v>
      </c>
    </row>
    <row r="1570" spans="1:6" outlineLevel="1" x14ac:dyDescent="0.25">
      <c r="B1570" s="34" t="s">
        <v>505</v>
      </c>
      <c r="C1570" s="39">
        <v>1</v>
      </c>
      <c r="D1570" s="39" t="s">
        <v>231</v>
      </c>
      <c r="E1570" s="35">
        <v>12107.650000000001</v>
      </c>
      <c r="F1570" s="35">
        <f>+C1570*E1570</f>
        <v>12107.650000000001</v>
      </c>
    </row>
    <row r="1571" spans="1:6" outlineLevel="1" x14ac:dyDescent="0.25">
      <c r="B1571" s="34"/>
      <c r="C1571" s="39"/>
      <c r="D1571" s="39"/>
      <c r="E1571" s="35"/>
      <c r="F1571" s="35"/>
    </row>
    <row r="1572" spans="1:6" ht="31.5" outlineLevel="1" x14ac:dyDescent="0.25">
      <c r="A1572" s="77"/>
      <c r="B1572" s="33" t="s">
        <v>542</v>
      </c>
      <c r="C1572" s="50"/>
      <c r="D1572" s="50"/>
      <c r="E1572" s="40" t="s">
        <v>252</v>
      </c>
      <c r="F1572" s="40">
        <f>SUM(F1573:F1575)</f>
        <v>21876.952720000001</v>
      </c>
    </row>
    <row r="1573" spans="1:6" outlineLevel="1" x14ac:dyDescent="0.25">
      <c r="B1573" s="34" t="s">
        <v>504</v>
      </c>
      <c r="C1573" s="39">
        <v>1</v>
      </c>
      <c r="D1573" s="39" t="s">
        <v>231</v>
      </c>
      <c r="E1573" s="35">
        <v>8022.8600000000006</v>
      </c>
      <c r="F1573" s="35">
        <f>+C1573*E1573</f>
        <v>8022.8600000000006</v>
      </c>
    </row>
    <row r="1574" spans="1:6" outlineLevel="1" x14ac:dyDescent="0.25">
      <c r="B1574" s="34" t="s">
        <v>437</v>
      </c>
      <c r="C1574" s="39">
        <v>3.3680000000000003</v>
      </c>
      <c r="D1574" s="39" t="s">
        <v>201</v>
      </c>
      <c r="E1574" s="35">
        <v>518.54</v>
      </c>
      <c r="F1574" s="35">
        <f>+C1574*E1574</f>
        <v>1746.44272</v>
      </c>
    </row>
    <row r="1575" spans="1:6" outlineLevel="1" x14ac:dyDescent="0.25">
      <c r="B1575" s="34" t="s">
        <v>505</v>
      </c>
      <c r="C1575" s="39">
        <v>1</v>
      </c>
      <c r="D1575" s="39" t="s">
        <v>231</v>
      </c>
      <c r="E1575" s="35">
        <v>12107.650000000001</v>
      </c>
      <c r="F1575" s="35">
        <f>+C1575*E1575</f>
        <v>12107.650000000001</v>
      </c>
    </row>
    <row r="1576" spans="1:6" outlineLevel="1" x14ac:dyDescent="0.25">
      <c r="B1576" s="34"/>
      <c r="C1576" s="39"/>
      <c r="D1576" s="39"/>
      <c r="E1576" s="35"/>
      <c r="F1576" s="35"/>
    </row>
    <row r="1577" spans="1:6" outlineLevel="1" x14ac:dyDescent="0.25">
      <c r="A1577" s="77"/>
      <c r="B1577" s="33" t="s">
        <v>543</v>
      </c>
      <c r="C1577" s="50"/>
      <c r="D1577" s="50"/>
      <c r="E1577" s="40" t="s">
        <v>252</v>
      </c>
      <c r="F1577" s="40">
        <f>SUM(F1578:F1588)</f>
        <v>26561.765699999996</v>
      </c>
    </row>
    <row r="1578" spans="1:6" outlineLevel="1" x14ac:dyDescent="0.25">
      <c r="B1578" s="34" t="s">
        <v>436</v>
      </c>
      <c r="C1578" s="39">
        <v>1.718</v>
      </c>
      <c r="D1578" s="39" t="s">
        <v>201</v>
      </c>
      <c r="E1578" s="35">
        <v>2307.59</v>
      </c>
      <c r="F1578" s="35">
        <f t="shared" ref="F1578:F1588" si="39">+C1578*E1578</f>
        <v>3964.4396200000001</v>
      </c>
    </row>
    <row r="1579" spans="1:6" outlineLevel="1" x14ac:dyDescent="0.25">
      <c r="B1579" s="34" t="s">
        <v>478</v>
      </c>
      <c r="C1579" s="39">
        <v>3.6120000000000001</v>
      </c>
      <c r="D1579" s="39" t="s">
        <v>201</v>
      </c>
      <c r="E1579" s="35">
        <v>2392.44</v>
      </c>
      <c r="F1579" s="35">
        <f t="shared" si="39"/>
        <v>8641.4932800000006</v>
      </c>
    </row>
    <row r="1580" spans="1:6" outlineLevel="1" x14ac:dyDescent="0.25">
      <c r="B1580" s="34" t="s">
        <v>437</v>
      </c>
      <c r="C1580" s="39">
        <v>5.33</v>
      </c>
      <c r="D1580" s="39" t="s">
        <v>201</v>
      </c>
      <c r="E1580" s="35">
        <v>490.77</v>
      </c>
      <c r="F1580" s="35">
        <f t="shared" si="39"/>
        <v>2615.8040999999998</v>
      </c>
    </row>
    <row r="1581" spans="1:6" outlineLevel="1" x14ac:dyDescent="0.25">
      <c r="B1581" s="34" t="s">
        <v>439</v>
      </c>
      <c r="C1581" s="39">
        <v>49.29</v>
      </c>
      <c r="D1581" s="39" t="s">
        <v>256</v>
      </c>
      <c r="E1581" s="35">
        <v>44.3</v>
      </c>
      <c r="F1581" s="35">
        <f t="shared" si="39"/>
        <v>2183.547</v>
      </c>
    </row>
    <row r="1582" spans="1:6" outlineLevel="1" x14ac:dyDescent="0.25">
      <c r="B1582" s="34" t="s">
        <v>316</v>
      </c>
      <c r="C1582" s="39">
        <v>9.86</v>
      </c>
      <c r="D1582" s="39" t="s">
        <v>112</v>
      </c>
      <c r="E1582" s="35">
        <v>27.69</v>
      </c>
      <c r="F1582" s="35">
        <f t="shared" si="39"/>
        <v>273.02339999999998</v>
      </c>
    </row>
    <row r="1583" spans="1:6" outlineLevel="1" x14ac:dyDescent="0.25">
      <c r="B1583" s="34" t="s">
        <v>440</v>
      </c>
      <c r="C1583" s="39">
        <v>0.7</v>
      </c>
      <c r="D1583" s="39" t="s">
        <v>112</v>
      </c>
      <c r="E1583" s="35">
        <v>49.56</v>
      </c>
      <c r="F1583" s="35">
        <f t="shared" si="39"/>
        <v>34.692</v>
      </c>
    </row>
    <row r="1584" spans="1:6" outlineLevel="1" x14ac:dyDescent="0.25">
      <c r="B1584" s="34" t="s">
        <v>441</v>
      </c>
      <c r="C1584" s="39">
        <v>0.7</v>
      </c>
      <c r="D1584" s="39" t="s">
        <v>112</v>
      </c>
      <c r="E1584" s="35">
        <v>40.380000000000003</v>
      </c>
      <c r="F1584" s="35">
        <f t="shared" si="39"/>
        <v>28.265999999999998</v>
      </c>
    </row>
    <row r="1585" spans="1:6" outlineLevel="1" x14ac:dyDescent="0.25">
      <c r="B1585" s="34" t="s">
        <v>455</v>
      </c>
      <c r="C1585" s="39">
        <v>2.78</v>
      </c>
      <c r="D1585" s="39" t="s">
        <v>290</v>
      </c>
      <c r="E1585" s="35">
        <v>271.54000000000002</v>
      </c>
      <c r="F1585" s="35">
        <f t="shared" si="39"/>
        <v>754.88120000000004</v>
      </c>
    </row>
    <row r="1586" spans="1:6" outlineLevel="1" x14ac:dyDescent="0.25">
      <c r="B1586" s="34" t="s">
        <v>456</v>
      </c>
      <c r="C1586" s="39">
        <v>2.78</v>
      </c>
      <c r="D1586" s="39" t="s">
        <v>290</v>
      </c>
      <c r="E1586" s="35">
        <v>431.39</v>
      </c>
      <c r="F1586" s="35">
        <f t="shared" si="39"/>
        <v>1199.2641999999998</v>
      </c>
    </row>
    <row r="1587" spans="1:6" outlineLevel="1" x14ac:dyDescent="0.25">
      <c r="B1587" s="34" t="s">
        <v>443</v>
      </c>
      <c r="C1587" s="39">
        <v>6.67</v>
      </c>
      <c r="D1587" s="39" t="s">
        <v>13</v>
      </c>
      <c r="E1587" s="35">
        <v>28.47</v>
      </c>
      <c r="F1587" s="35">
        <f t="shared" si="39"/>
        <v>189.89489999999998</v>
      </c>
    </row>
    <row r="1588" spans="1:6" outlineLevel="1" x14ac:dyDescent="0.25">
      <c r="B1588" s="34" t="s">
        <v>523</v>
      </c>
      <c r="C1588" s="39">
        <v>1</v>
      </c>
      <c r="D1588" s="39" t="s">
        <v>252</v>
      </c>
      <c r="E1588" s="35">
        <v>6676.46</v>
      </c>
      <c r="F1588" s="35">
        <f t="shared" si="39"/>
        <v>6676.46</v>
      </c>
    </row>
    <row r="1589" spans="1:6" outlineLevel="1" x14ac:dyDescent="0.25">
      <c r="B1589" s="34"/>
      <c r="C1589" s="39"/>
      <c r="D1589" s="39"/>
      <c r="E1589" s="35"/>
      <c r="F1589" s="35"/>
    </row>
    <row r="1590" spans="1:6" outlineLevel="1" x14ac:dyDescent="0.25">
      <c r="A1590" s="77"/>
      <c r="B1590" s="33" t="s">
        <v>544</v>
      </c>
      <c r="C1590" s="50"/>
      <c r="D1590" s="50"/>
      <c r="E1590" s="40" t="s">
        <v>252</v>
      </c>
      <c r="F1590" s="40">
        <f>SUM(F1591:F1593)</f>
        <v>26709.768199999999</v>
      </c>
    </row>
    <row r="1591" spans="1:6" outlineLevel="1" x14ac:dyDescent="0.25">
      <c r="B1591" s="34" t="s">
        <v>492</v>
      </c>
      <c r="C1591" s="39">
        <v>1</v>
      </c>
      <c r="D1591" s="39" t="s">
        <v>231</v>
      </c>
      <c r="E1591" s="35">
        <v>12605.93</v>
      </c>
      <c r="F1591" s="35">
        <f>+C1591*E1591</f>
        <v>12605.93</v>
      </c>
    </row>
    <row r="1592" spans="1:6" outlineLevel="1" x14ac:dyDescent="0.25">
      <c r="B1592" s="34" t="s">
        <v>437</v>
      </c>
      <c r="C1592" s="39">
        <v>5.33</v>
      </c>
      <c r="D1592" s="39" t="s">
        <v>201</v>
      </c>
      <c r="E1592" s="35">
        <v>518.54</v>
      </c>
      <c r="F1592" s="35">
        <f>+C1592*E1592</f>
        <v>2763.8181999999997</v>
      </c>
    </row>
    <row r="1593" spans="1:6" outlineLevel="1" x14ac:dyDescent="0.25">
      <c r="B1593" s="34" t="s">
        <v>493</v>
      </c>
      <c r="C1593" s="39">
        <v>1</v>
      </c>
      <c r="D1593" s="39" t="s">
        <v>231</v>
      </c>
      <c r="E1593" s="35">
        <v>11340.02</v>
      </c>
      <c r="F1593" s="35">
        <f>+C1593*E1593</f>
        <v>11340.02</v>
      </c>
    </row>
    <row r="1594" spans="1:6" outlineLevel="1" x14ac:dyDescent="0.25">
      <c r="B1594" s="34"/>
      <c r="C1594" s="39"/>
      <c r="D1594" s="39"/>
      <c r="E1594" s="35"/>
      <c r="F1594" s="35"/>
    </row>
    <row r="1595" spans="1:6" outlineLevel="1" x14ac:dyDescent="0.25">
      <c r="A1595" s="77"/>
      <c r="B1595" s="33" t="s">
        <v>545</v>
      </c>
      <c r="C1595" s="50"/>
      <c r="D1595" s="50"/>
      <c r="E1595" s="40" t="s">
        <v>252</v>
      </c>
      <c r="F1595" s="40">
        <f>SUM(F1596:F1599)</f>
        <v>26561.756999999998</v>
      </c>
    </row>
    <row r="1596" spans="1:6" outlineLevel="1" x14ac:dyDescent="0.25">
      <c r="B1596" s="34" t="s">
        <v>436</v>
      </c>
      <c r="C1596" s="39">
        <v>1.718</v>
      </c>
      <c r="D1596" s="39" t="s">
        <v>201</v>
      </c>
      <c r="E1596" s="35">
        <v>2307.59</v>
      </c>
      <c r="F1596" s="35">
        <f>+C1596*E1596</f>
        <v>3964.4396200000001</v>
      </c>
    </row>
    <row r="1597" spans="1:6" outlineLevel="1" x14ac:dyDescent="0.25">
      <c r="B1597" s="34" t="s">
        <v>478</v>
      </c>
      <c r="C1597" s="39">
        <v>3.6120000000000001</v>
      </c>
      <c r="D1597" s="39" t="s">
        <v>201</v>
      </c>
      <c r="E1597" s="35">
        <v>2392.44</v>
      </c>
      <c r="F1597" s="35">
        <f>+C1597*E1597</f>
        <v>8641.4932800000006</v>
      </c>
    </row>
    <row r="1598" spans="1:6" outlineLevel="1" x14ac:dyDescent="0.25">
      <c r="B1598" s="34" t="s">
        <v>437</v>
      </c>
      <c r="C1598" s="39">
        <v>5.33</v>
      </c>
      <c r="D1598" s="39" t="s">
        <v>201</v>
      </c>
      <c r="E1598" s="35">
        <v>490.77</v>
      </c>
      <c r="F1598" s="35">
        <f>+C1598*E1598</f>
        <v>2615.8040999999998</v>
      </c>
    </row>
    <row r="1599" spans="1:6" outlineLevel="1" x14ac:dyDescent="0.25">
      <c r="B1599" s="34" t="s">
        <v>493</v>
      </c>
      <c r="C1599" s="39">
        <v>1</v>
      </c>
      <c r="D1599" s="39" t="s">
        <v>231</v>
      </c>
      <c r="E1599" s="35">
        <v>11340.02</v>
      </c>
      <c r="F1599" s="35">
        <f>+C1599*E1599</f>
        <v>11340.02</v>
      </c>
    </row>
    <row r="1600" spans="1:6" outlineLevel="1" x14ac:dyDescent="0.25">
      <c r="B1600" s="34"/>
      <c r="C1600" s="39"/>
      <c r="D1600" s="39"/>
      <c r="E1600" s="35"/>
      <c r="F1600" s="35"/>
    </row>
    <row r="1601" spans="1:6" outlineLevel="1" x14ac:dyDescent="0.25">
      <c r="A1601" s="77"/>
      <c r="B1601" s="33" t="s">
        <v>546</v>
      </c>
      <c r="C1601" s="50"/>
      <c r="D1601" s="50"/>
      <c r="E1601" s="40" t="s">
        <v>252</v>
      </c>
      <c r="F1601" s="40">
        <f>SUM(F1602:F1604)</f>
        <v>26709.768199999999</v>
      </c>
    </row>
    <row r="1602" spans="1:6" outlineLevel="1" x14ac:dyDescent="0.25">
      <c r="B1602" s="34" t="s">
        <v>492</v>
      </c>
      <c r="C1602" s="39">
        <v>1</v>
      </c>
      <c r="D1602" s="39" t="s">
        <v>231</v>
      </c>
      <c r="E1602" s="35">
        <v>12605.93</v>
      </c>
      <c r="F1602" s="35">
        <f>+C1602*E1602</f>
        <v>12605.93</v>
      </c>
    </row>
    <row r="1603" spans="1:6" outlineLevel="1" x14ac:dyDescent="0.25">
      <c r="B1603" s="34" t="s">
        <v>437</v>
      </c>
      <c r="C1603" s="39">
        <v>5.33</v>
      </c>
      <c r="D1603" s="39" t="s">
        <v>201</v>
      </c>
      <c r="E1603" s="35">
        <v>518.54</v>
      </c>
      <c r="F1603" s="35">
        <f>+C1603*E1603</f>
        <v>2763.8181999999997</v>
      </c>
    </row>
    <row r="1604" spans="1:6" outlineLevel="1" x14ac:dyDescent="0.25">
      <c r="B1604" s="34" t="s">
        <v>493</v>
      </c>
      <c r="C1604" s="39">
        <v>1</v>
      </c>
      <c r="D1604" s="39" t="s">
        <v>231</v>
      </c>
      <c r="E1604" s="35">
        <v>11340.02</v>
      </c>
      <c r="F1604" s="35">
        <f>+C1604*E1604</f>
        <v>11340.02</v>
      </c>
    </row>
    <row r="1605" spans="1:6" outlineLevel="1" x14ac:dyDescent="0.25">
      <c r="B1605" s="34"/>
      <c r="C1605" s="39"/>
      <c r="D1605" s="39"/>
      <c r="E1605" s="35"/>
      <c r="F1605" s="35"/>
    </row>
    <row r="1606" spans="1:6" outlineLevel="1" x14ac:dyDescent="0.25">
      <c r="A1606" s="77"/>
      <c r="B1606" s="33" t="s">
        <v>547</v>
      </c>
      <c r="C1606" s="50"/>
      <c r="D1606" s="50"/>
      <c r="E1606" s="40" t="s">
        <v>252</v>
      </c>
      <c r="F1606" s="40">
        <f>SUM(F1607:F1617)</f>
        <v>27712.87758</v>
      </c>
    </row>
    <row r="1607" spans="1:6" outlineLevel="1" x14ac:dyDescent="0.25">
      <c r="B1607" s="34" t="s">
        <v>436</v>
      </c>
      <c r="C1607" s="39">
        <v>1.1439999999999999</v>
      </c>
      <c r="D1607" s="39" t="s">
        <v>201</v>
      </c>
      <c r="E1607" s="35">
        <v>2307.59</v>
      </c>
      <c r="F1607" s="35">
        <f t="shared" ref="F1607:F1617" si="40">+C1607*E1607</f>
        <v>2639.8829599999999</v>
      </c>
    </row>
    <row r="1608" spans="1:6" outlineLevel="1" x14ac:dyDescent="0.25">
      <c r="B1608" s="34" t="s">
        <v>477</v>
      </c>
      <c r="C1608" s="39">
        <v>2.278</v>
      </c>
      <c r="D1608" s="39" t="s">
        <v>201</v>
      </c>
      <c r="E1608" s="35">
        <v>2316.91</v>
      </c>
      <c r="F1608" s="35">
        <f t="shared" si="40"/>
        <v>5277.9209799999999</v>
      </c>
    </row>
    <row r="1609" spans="1:6" outlineLevel="1" x14ac:dyDescent="0.25">
      <c r="B1609" s="34" t="s">
        <v>437</v>
      </c>
      <c r="C1609" s="39">
        <v>3.4219999999999997</v>
      </c>
      <c r="D1609" s="39" t="s">
        <v>201</v>
      </c>
      <c r="E1609" s="35">
        <v>490.77</v>
      </c>
      <c r="F1609" s="35">
        <f t="shared" si="40"/>
        <v>1679.4149399999999</v>
      </c>
    </row>
    <row r="1610" spans="1:6" outlineLevel="1" x14ac:dyDescent="0.25">
      <c r="B1610" s="34" t="s">
        <v>439</v>
      </c>
      <c r="C1610" s="39">
        <v>134.11000000000001</v>
      </c>
      <c r="D1610" s="39" t="s">
        <v>256</v>
      </c>
      <c r="E1610" s="35">
        <v>44.3</v>
      </c>
      <c r="F1610" s="35">
        <f t="shared" si="40"/>
        <v>5941.0730000000003</v>
      </c>
    </row>
    <row r="1611" spans="1:6" outlineLevel="1" x14ac:dyDescent="0.25">
      <c r="B1611" s="34" t="s">
        <v>316</v>
      </c>
      <c r="C1611" s="39">
        <v>26.82</v>
      </c>
      <c r="D1611" s="39" t="s">
        <v>112</v>
      </c>
      <c r="E1611" s="35">
        <v>27.69</v>
      </c>
      <c r="F1611" s="35">
        <f t="shared" si="40"/>
        <v>742.64580000000001</v>
      </c>
    </row>
    <row r="1612" spans="1:6" outlineLevel="1" x14ac:dyDescent="0.25">
      <c r="B1612" s="34" t="s">
        <v>440</v>
      </c>
      <c r="C1612" s="39">
        <v>2.78</v>
      </c>
      <c r="D1612" s="39" t="s">
        <v>112</v>
      </c>
      <c r="E1612" s="35">
        <v>49.56</v>
      </c>
      <c r="F1612" s="35">
        <f t="shared" si="40"/>
        <v>137.77680000000001</v>
      </c>
    </row>
    <row r="1613" spans="1:6" outlineLevel="1" x14ac:dyDescent="0.25">
      <c r="B1613" s="34" t="s">
        <v>441</v>
      </c>
      <c r="C1613" s="39">
        <v>2.78</v>
      </c>
      <c r="D1613" s="39" t="s">
        <v>112</v>
      </c>
      <c r="E1613" s="35">
        <v>40.380000000000003</v>
      </c>
      <c r="F1613" s="35">
        <f t="shared" si="40"/>
        <v>112.2564</v>
      </c>
    </row>
    <row r="1614" spans="1:6" outlineLevel="1" x14ac:dyDescent="0.25">
      <c r="B1614" s="34" t="s">
        <v>455</v>
      </c>
      <c r="C1614" s="39">
        <v>11.11</v>
      </c>
      <c r="D1614" s="39" t="s">
        <v>290</v>
      </c>
      <c r="E1614" s="35">
        <v>164.23</v>
      </c>
      <c r="F1614" s="35">
        <f t="shared" si="40"/>
        <v>1824.5952999999997</v>
      </c>
    </row>
    <row r="1615" spans="1:6" outlineLevel="1" x14ac:dyDescent="0.25">
      <c r="B1615" s="34" t="s">
        <v>456</v>
      </c>
      <c r="C1615" s="39">
        <v>11.11</v>
      </c>
      <c r="D1615" s="39" t="s">
        <v>290</v>
      </c>
      <c r="E1615" s="35">
        <v>188.33</v>
      </c>
      <c r="F1615" s="35">
        <f t="shared" si="40"/>
        <v>2092.3463000000002</v>
      </c>
    </row>
    <row r="1616" spans="1:6" outlineLevel="1" x14ac:dyDescent="0.25">
      <c r="B1616" s="34" t="s">
        <v>443</v>
      </c>
      <c r="C1616" s="39">
        <v>13.33</v>
      </c>
      <c r="D1616" s="39" t="s">
        <v>13</v>
      </c>
      <c r="E1616" s="35">
        <v>28.47</v>
      </c>
      <c r="F1616" s="35">
        <f t="shared" si="40"/>
        <v>379.50509999999997</v>
      </c>
    </row>
    <row r="1617" spans="1:6" outlineLevel="1" x14ac:dyDescent="0.25">
      <c r="B1617" s="34" t="s">
        <v>548</v>
      </c>
      <c r="C1617" s="39">
        <v>1</v>
      </c>
      <c r="D1617" s="39" t="s">
        <v>252</v>
      </c>
      <c r="E1617" s="35">
        <v>6885.46</v>
      </c>
      <c r="F1617" s="35">
        <f t="shared" si="40"/>
        <v>6885.46</v>
      </c>
    </row>
    <row r="1618" spans="1:6" outlineLevel="1" x14ac:dyDescent="0.25">
      <c r="B1618" s="34"/>
      <c r="C1618" s="39"/>
      <c r="D1618" s="39"/>
      <c r="E1618" s="35"/>
      <c r="F1618" s="35"/>
    </row>
    <row r="1619" spans="1:6" outlineLevel="1" x14ac:dyDescent="0.25">
      <c r="A1619" s="77"/>
      <c r="B1619" s="33" t="s">
        <v>549</v>
      </c>
      <c r="C1619" s="50"/>
      <c r="D1619" s="50"/>
      <c r="E1619" s="40" t="s">
        <v>252</v>
      </c>
      <c r="F1619" s="40">
        <f>SUM(F1620:F1622)</f>
        <v>27807.923880000002</v>
      </c>
    </row>
    <row r="1620" spans="1:6" outlineLevel="1" x14ac:dyDescent="0.25">
      <c r="B1620" s="34" t="s">
        <v>492</v>
      </c>
      <c r="C1620" s="39">
        <v>1</v>
      </c>
      <c r="D1620" s="39" t="s">
        <v>231</v>
      </c>
      <c r="E1620" s="35">
        <v>7917.8</v>
      </c>
      <c r="F1620" s="35">
        <f>+C1620*E1620</f>
        <v>7917.8</v>
      </c>
    </row>
    <row r="1621" spans="1:6" outlineLevel="1" x14ac:dyDescent="0.25">
      <c r="B1621" s="34" t="s">
        <v>437</v>
      </c>
      <c r="C1621" s="39">
        <v>3.4219999999999997</v>
      </c>
      <c r="D1621" s="39" t="s">
        <v>201</v>
      </c>
      <c r="E1621" s="35">
        <v>518.54</v>
      </c>
      <c r="F1621" s="35">
        <f>+C1621*E1621</f>
        <v>1774.4438799999998</v>
      </c>
    </row>
    <row r="1622" spans="1:6" outlineLevel="1" x14ac:dyDescent="0.25">
      <c r="B1622" s="34" t="s">
        <v>493</v>
      </c>
      <c r="C1622" s="39">
        <v>1</v>
      </c>
      <c r="D1622" s="39" t="s">
        <v>231</v>
      </c>
      <c r="E1622" s="35">
        <v>18115.68</v>
      </c>
      <c r="F1622" s="35">
        <f>+C1622*E1622</f>
        <v>18115.68</v>
      </c>
    </row>
    <row r="1623" spans="1:6" outlineLevel="1" x14ac:dyDescent="0.25">
      <c r="B1623" s="34"/>
      <c r="C1623" s="39"/>
      <c r="D1623" s="39"/>
      <c r="E1623" s="35"/>
      <c r="F1623" s="35"/>
    </row>
    <row r="1624" spans="1:6" outlineLevel="1" x14ac:dyDescent="0.25">
      <c r="A1624" s="77"/>
      <c r="B1624" s="33" t="s">
        <v>550</v>
      </c>
      <c r="C1624" s="50"/>
      <c r="D1624" s="50"/>
      <c r="E1624" s="40" t="s">
        <v>252</v>
      </c>
      <c r="F1624" s="40">
        <f>SUM(F1625:F1628)</f>
        <v>27884.95622</v>
      </c>
    </row>
    <row r="1625" spans="1:6" outlineLevel="1" x14ac:dyDescent="0.25">
      <c r="B1625" s="34" t="s">
        <v>436</v>
      </c>
      <c r="C1625" s="39">
        <v>1.1439999999999999</v>
      </c>
      <c r="D1625" s="39" t="s">
        <v>201</v>
      </c>
      <c r="E1625" s="35">
        <v>2307.59</v>
      </c>
      <c r="F1625" s="35">
        <f>+C1625*E1625</f>
        <v>2639.8829599999999</v>
      </c>
    </row>
    <row r="1626" spans="1:6" outlineLevel="1" x14ac:dyDescent="0.25">
      <c r="B1626" s="34" t="s">
        <v>477</v>
      </c>
      <c r="C1626" s="39">
        <v>2.278</v>
      </c>
      <c r="D1626" s="39" t="s">
        <v>201</v>
      </c>
      <c r="E1626" s="35">
        <v>2392.44</v>
      </c>
      <c r="F1626" s="35">
        <f>+C1626*E1626</f>
        <v>5449.9783200000002</v>
      </c>
    </row>
    <row r="1627" spans="1:6" outlineLevel="1" x14ac:dyDescent="0.25">
      <c r="B1627" s="34" t="s">
        <v>437</v>
      </c>
      <c r="C1627" s="39">
        <v>3.4219999999999997</v>
      </c>
      <c r="D1627" s="39" t="s">
        <v>201</v>
      </c>
      <c r="E1627" s="35">
        <v>490.77</v>
      </c>
      <c r="F1627" s="35">
        <f>+C1627*E1627</f>
        <v>1679.4149399999999</v>
      </c>
    </row>
    <row r="1628" spans="1:6" outlineLevel="1" x14ac:dyDescent="0.25">
      <c r="B1628" s="34" t="s">
        <v>493</v>
      </c>
      <c r="C1628" s="39">
        <v>1</v>
      </c>
      <c r="D1628" s="39" t="s">
        <v>231</v>
      </c>
      <c r="E1628" s="35">
        <v>18115.68</v>
      </c>
      <c r="F1628" s="35">
        <f>+C1628*E1628</f>
        <v>18115.68</v>
      </c>
    </row>
    <row r="1629" spans="1:6" outlineLevel="1" x14ac:dyDescent="0.25">
      <c r="B1629" s="34"/>
      <c r="C1629" s="39"/>
      <c r="D1629" s="39"/>
      <c r="E1629" s="35"/>
      <c r="F1629" s="35"/>
    </row>
    <row r="1630" spans="1:6" outlineLevel="1" x14ac:dyDescent="0.25">
      <c r="A1630" s="77"/>
      <c r="B1630" s="33" t="s">
        <v>551</v>
      </c>
      <c r="C1630" s="50"/>
      <c r="D1630" s="50"/>
      <c r="E1630" s="40" t="s">
        <v>252</v>
      </c>
      <c r="F1630" s="40">
        <f>SUM(F1631:F1633)</f>
        <v>27979.98388</v>
      </c>
    </row>
    <row r="1631" spans="1:6" outlineLevel="1" x14ac:dyDescent="0.25">
      <c r="B1631" s="34" t="s">
        <v>492</v>
      </c>
      <c r="C1631" s="39">
        <v>1</v>
      </c>
      <c r="D1631" s="39" t="s">
        <v>231</v>
      </c>
      <c r="E1631" s="35">
        <v>8089.86</v>
      </c>
      <c r="F1631" s="35">
        <f>+C1631*E1631</f>
        <v>8089.86</v>
      </c>
    </row>
    <row r="1632" spans="1:6" outlineLevel="1" x14ac:dyDescent="0.25">
      <c r="B1632" s="34" t="s">
        <v>437</v>
      </c>
      <c r="C1632" s="39">
        <v>3.4219999999999997</v>
      </c>
      <c r="D1632" s="39" t="s">
        <v>201</v>
      </c>
      <c r="E1632" s="35">
        <v>518.54</v>
      </c>
      <c r="F1632" s="35">
        <f>+C1632*E1632</f>
        <v>1774.4438799999998</v>
      </c>
    </row>
    <row r="1633" spans="1:6" outlineLevel="1" x14ac:dyDescent="0.25">
      <c r="B1633" s="34" t="s">
        <v>493</v>
      </c>
      <c r="C1633" s="39">
        <v>1</v>
      </c>
      <c r="D1633" s="39" t="s">
        <v>231</v>
      </c>
      <c r="E1633" s="35">
        <v>18115.68</v>
      </c>
      <c r="F1633" s="35">
        <f>+C1633*E1633</f>
        <v>18115.68</v>
      </c>
    </row>
    <row r="1634" spans="1:6" outlineLevel="1" x14ac:dyDescent="0.25">
      <c r="B1634" s="34"/>
      <c r="C1634" s="39"/>
      <c r="D1634" s="39"/>
      <c r="E1634" s="35"/>
      <c r="F1634" s="35"/>
    </row>
    <row r="1635" spans="1:6" outlineLevel="1" x14ac:dyDescent="0.25">
      <c r="A1635" s="77"/>
      <c r="B1635" s="33" t="s">
        <v>552</v>
      </c>
      <c r="C1635" s="50"/>
      <c r="D1635" s="50"/>
      <c r="E1635" s="40" t="s">
        <v>252</v>
      </c>
      <c r="F1635" s="40">
        <f>SUM(F1636:F1646)</f>
        <v>22668.292229999999</v>
      </c>
    </row>
    <row r="1636" spans="1:6" outlineLevel="1" x14ac:dyDescent="0.25">
      <c r="B1636" s="34" t="s">
        <v>436</v>
      </c>
      <c r="C1636" s="39">
        <v>0.74399999999999999</v>
      </c>
      <c r="D1636" s="39" t="s">
        <v>201</v>
      </c>
      <c r="E1636" s="35">
        <v>2307.59</v>
      </c>
      <c r="F1636" s="35">
        <f t="shared" ref="F1636:F1646" si="41">+C1636*E1636</f>
        <v>1716.8469600000001</v>
      </c>
    </row>
    <row r="1637" spans="1:6" outlineLevel="1" x14ac:dyDescent="0.25">
      <c r="B1637" s="34" t="s">
        <v>477</v>
      </c>
      <c r="C1637" s="39">
        <v>1.9790000000000001</v>
      </c>
      <c r="D1637" s="39" t="s">
        <v>201</v>
      </c>
      <c r="E1637" s="35">
        <v>2417.14</v>
      </c>
      <c r="F1637" s="35">
        <f t="shared" si="41"/>
        <v>4783.5200599999998</v>
      </c>
    </row>
    <row r="1638" spans="1:6" outlineLevel="1" x14ac:dyDescent="0.25">
      <c r="B1638" s="34" t="s">
        <v>437</v>
      </c>
      <c r="C1638" s="39">
        <v>2.7229999999999999</v>
      </c>
      <c r="D1638" s="39" t="s">
        <v>201</v>
      </c>
      <c r="E1638" s="35">
        <v>490.77</v>
      </c>
      <c r="F1638" s="35">
        <f t="shared" si="41"/>
        <v>1336.3667099999998</v>
      </c>
    </row>
    <row r="1639" spans="1:6" outlineLevel="1" x14ac:dyDescent="0.25">
      <c r="B1639" s="34" t="s">
        <v>439</v>
      </c>
      <c r="C1639" s="39">
        <v>76.989999999999995</v>
      </c>
      <c r="D1639" s="39" t="s">
        <v>256</v>
      </c>
      <c r="E1639" s="35">
        <v>44.3</v>
      </c>
      <c r="F1639" s="35">
        <f t="shared" si="41"/>
        <v>3410.6569999999997</v>
      </c>
    </row>
    <row r="1640" spans="1:6" outlineLevel="1" x14ac:dyDescent="0.25">
      <c r="B1640" s="34" t="s">
        <v>316</v>
      </c>
      <c r="C1640" s="39">
        <v>15.4</v>
      </c>
      <c r="D1640" s="39" t="s">
        <v>112</v>
      </c>
      <c r="E1640" s="35">
        <v>27.69</v>
      </c>
      <c r="F1640" s="35">
        <f t="shared" si="41"/>
        <v>426.42600000000004</v>
      </c>
    </row>
    <row r="1641" spans="1:6" outlineLevel="1" x14ac:dyDescent="0.25">
      <c r="B1641" s="34" t="s">
        <v>440</v>
      </c>
      <c r="C1641" s="39">
        <v>2.08</v>
      </c>
      <c r="D1641" s="39" t="s">
        <v>112</v>
      </c>
      <c r="E1641" s="35">
        <v>49.56</v>
      </c>
      <c r="F1641" s="35">
        <f t="shared" si="41"/>
        <v>103.0848</v>
      </c>
    </row>
    <row r="1642" spans="1:6" outlineLevel="1" x14ac:dyDescent="0.25">
      <c r="B1642" s="34" t="s">
        <v>441</v>
      </c>
      <c r="C1642" s="39">
        <v>2.08</v>
      </c>
      <c r="D1642" s="39" t="s">
        <v>112</v>
      </c>
      <c r="E1642" s="35">
        <v>40.380000000000003</v>
      </c>
      <c r="F1642" s="35">
        <f t="shared" si="41"/>
        <v>83.990400000000008</v>
      </c>
    </row>
    <row r="1643" spans="1:6" outlineLevel="1" x14ac:dyDescent="0.25">
      <c r="B1643" s="34" t="s">
        <v>455</v>
      </c>
      <c r="C1643" s="39">
        <v>8.33</v>
      </c>
      <c r="D1643" s="39" t="s">
        <v>290</v>
      </c>
      <c r="E1643" s="35">
        <v>187.91</v>
      </c>
      <c r="F1643" s="35">
        <f t="shared" si="41"/>
        <v>1565.2902999999999</v>
      </c>
    </row>
    <row r="1644" spans="1:6" outlineLevel="1" x14ac:dyDescent="0.25">
      <c r="B1644" s="34" t="s">
        <v>456</v>
      </c>
      <c r="C1644" s="39">
        <v>8.33</v>
      </c>
      <c r="D1644" s="39" t="s">
        <v>290</v>
      </c>
      <c r="E1644" s="35">
        <v>243.06</v>
      </c>
      <c r="F1644" s="35">
        <f t="shared" si="41"/>
        <v>2024.6898000000001</v>
      </c>
    </row>
    <row r="1645" spans="1:6" outlineLevel="1" x14ac:dyDescent="0.25">
      <c r="B1645" s="34" t="s">
        <v>443</v>
      </c>
      <c r="C1645" s="39">
        <v>11.66</v>
      </c>
      <c r="D1645" s="39" t="s">
        <v>13</v>
      </c>
      <c r="E1645" s="35">
        <v>28.47</v>
      </c>
      <c r="F1645" s="35">
        <f t="shared" si="41"/>
        <v>331.96019999999999</v>
      </c>
    </row>
    <row r="1646" spans="1:6" outlineLevel="1" x14ac:dyDescent="0.25">
      <c r="B1646" s="34" t="s">
        <v>548</v>
      </c>
      <c r="C1646" s="39">
        <v>1</v>
      </c>
      <c r="D1646" s="39" t="s">
        <v>252</v>
      </c>
      <c r="E1646" s="35">
        <v>6885.46</v>
      </c>
      <c r="F1646" s="35">
        <f t="shared" si="41"/>
        <v>6885.46</v>
      </c>
    </row>
    <row r="1647" spans="1:6" outlineLevel="1" x14ac:dyDescent="0.25">
      <c r="B1647" s="34"/>
      <c r="C1647" s="39"/>
      <c r="D1647" s="39"/>
      <c r="E1647" s="35"/>
      <c r="F1647" s="35"/>
    </row>
    <row r="1648" spans="1:6" outlineLevel="1" x14ac:dyDescent="0.25">
      <c r="A1648" s="77"/>
      <c r="B1648" s="33" t="s">
        <v>553</v>
      </c>
      <c r="C1648" s="50"/>
      <c r="D1648" s="50"/>
      <c r="E1648" s="40" t="s">
        <v>252</v>
      </c>
      <c r="F1648" s="40">
        <f>SUM(F1649:F1651)</f>
        <v>22743.914420000001</v>
      </c>
    </row>
    <row r="1649" spans="1:6" outlineLevel="1" x14ac:dyDescent="0.25">
      <c r="B1649" s="34" t="s">
        <v>492</v>
      </c>
      <c r="C1649" s="39">
        <v>1</v>
      </c>
      <c r="D1649" s="39" t="s">
        <v>231</v>
      </c>
      <c r="E1649" s="35">
        <v>6500.3700000000008</v>
      </c>
      <c r="F1649" s="35">
        <f>+C1649*E1649</f>
        <v>6500.3700000000008</v>
      </c>
    </row>
    <row r="1650" spans="1:6" outlineLevel="1" x14ac:dyDescent="0.25">
      <c r="B1650" s="34" t="s">
        <v>437</v>
      </c>
      <c r="C1650" s="39">
        <v>2.7229999999999999</v>
      </c>
      <c r="D1650" s="39" t="s">
        <v>201</v>
      </c>
      <c r="E1650" s="35">
        <v>518.54</v>
      </c>
      <c r="F1650" s="35">
        <f>+C1650*E1650</f>
        <v>1411.9844199999998</v>
      </c>
    </row>
    <row r="1651" spans="1:6" outlineLevel="1" x14ac:dyDescent="0.25">
      <c r="B1651" s="34" t="s">
        <v>493</v>
      </c>
      <c r="C1651" s="39">
        <v>1</v>
      </c>
      <c r="D1651" s="39" t="s">
        <v>231</v>
      </c>
      <c r="E1651" s="35">
        <v>14831.56</v>
      </c>
      <c r="F1651" s="35">
        <f>+C1651*E1651</f>
        <v>14831.56</v>
      </c>
    </row>
    <row r="1652" spans="1:6" outlineLevel="1" x14ac:dyDescent="0.25">
      <c r="B1652" s="34"/>
      <c r="C1652" s="39"/>
      <c r="D1652" s="39"/>
      <c r="E1652" s="35"/>
      <c r="F1652" s="35"/>
    </row>
    <row r="1653" spans="1:6" outlineLevel="1" x14ac:dyDescent="0.25">
      <c r="A1653" s="77"/>
      <c r="B1653" s="33" t="s">
        <v>554</v>
      </c>
      <c r="C1653" s="50"/>
      <c r="D1653" s="50"/>
      <c r="E1653" s="40" t="s">
        <v>252</v>
      </c>
      <c r="F1653" s="40">
        <f>SUM(F1654:F1657)</f>
        <v>22619.41243</v>
      </c>
    </row>
    <row r="1654" spans="1:6" outlineLevel="1" x14ac:dyDescent="0.25">
      <c r="B1654" s="34" t="s">
        <v>436</v>
      </c>
      <c r="C1654" s="39">
        <v>0.74399999999999999</v>
      </c>
      <c r="D1654" s="39" t="s">
        <v>201</v>
      </c>
      <c r="E1654" s="35">
        <v>2307.59</v>
      </c>
      <c r="F1654" s="35">
        <f>+C1654*E1654</f>
        <v>1716.8469600000001</v>
      </c>
    </row>
    <row r="1655" spans="1:6" outlineLevel="1" x14ac:dyDescent="0.25">
      <c r="B1655" s="34" t="s">
        <v>477</v>
      </c>
      <c r="C1655" s="39">
        <v>1.9790000000000001</v>
      </c>
      <c r="D1655" s="39" t="s">
        <v>201</v>
      </c>
      <c r="E1655" s="35">
        <v>2392.44</v>
      </c>
      <c r="F1655" s="35">
        <f>+C1655*E1655</f>
        <v>4734.6387600000007</v>
      </c>
    </row>
    <row r="1656" spans="1:6" outlineLevel="1" x14ac:dyDescent="0.25">
      <c r="B1656" s="34" t="s">
        <v>437</v>
      </c>
      <c r="C1656" s="39">
        <v>2.7229999999999999</v>
      </c>
      <c r="D1656" s="39" t="s">
        <v>201</v>
      </c>
      <c r="E1656" s="35">
        <v>490.77</v>
      </c>
      <c r="F1656" s="35">
        <f>+C1656*E1656</f>
        <v>1336.3667099999998</v>
      </c>
    </row>
    <row r="1657" spans="1:6" outlineLevel="1" x14ac:dyDescent="0.25">
      <c r="B1657" s="34" t="s">
        <v>493</v>
      </c>
      <c r="C1657" s="39">
        <v>1</v>
      </c>
      <c r="D1657" s="39" t="s">
        <v>231</v>
      </c>
      <c r="E1657" s="35">
        <v>14831.56</v>
      </c>
      <c r="F1657" s="35">
        <f>+C1657*E1657</f>
        <v>14831.56</v>
      </c>
    </row>
    <row r="1658" spans="1:6" outlineLevel="1" x14ac:dyDescent="0.25">
      <c r="B1658" s="34"/>
      <c r="C1658" s="39"/>
      <c r="D1658" s="39"/>
      <c r="E1658" s="35"/>
      <c r="F1658" s="35"/>
    </row>
    <row r="1659" spans="1:6" outlineLevel="1" x14ac:dyDescent="0.25">
      <c r="A1659" s="77"/>
      <c r="B1659" s="33" t="s">
        <v>555</v>
      </c>
      <c r="C1659" s="50"/>
      <c r="D1659" s="50"/>
      <c r="E1659" s="40" t="s">
        <v>252</v>
      </c>
      <c r="F1659" s="40">
        <f>SUM(F1660:F1662)</f>
        <v>22695.03442</v>
      </c>
    </row>
    <row r="1660" spans="1:6" outlineLevel="1" x14ac:dyDescent="0.25">
      <c r="B1660" s="34" t="s">
        <v>492</v>
      </c>
      <c r="C1660" s="39">
        <v>1</v>
      </c>
      <c r="D1660" s="39" t="s">
        <v>231</v>
      </c>
      <c r="E1660" s="35">
        <v>6451.49</v>
      </c>
      <c r="F1660" s="35">
        <f>+C1660*E1660</f>
        <v>6451.49</v>
      </c>
    </row>
    <row r="1661" spans="1:6" outlineLevel="1" x14ac:dyDescent="0.25">
      <c r="B1661" s="34" t="s">
        <v>437</v>
      </c>
      <c r="C1661" s="39">
        <v>2.7229999999999999</v>
      </c>
      <c r="D1661" s="39" t="s">
        <v>201</v>
      </c>
      <c r="E1661" s="35">
        <v>518.54</v>
      </c>
      <c r="F1661" s="35">
        <f>+C1661*E1661</f>
        <v>1411.9844199999998</v>
      </c>
    </row>
    <row r="1662" spans="1:6" outlineLevel="1" x14ac:dyDescent="0.25">
      <c r="B1662" s="34" t="s">
        <v>493</v>
      </c>
      <c r="C1662" s="39">
        <v>1</v>
      </c>
      <c r="D1662" s="39" t="s">
        <v>231</v>
      </c>
      <c r="E1662" s="35">
        <v>14831.56</v>
      </c>
      <c r="F1662" s="35">
        <f>+C1662*E1662</f>
        <v>14831.56</v>
      </c>
    </row>
    <row r="1663" spans="1:6" outlineLevel="1" x14ac:dyDescent="0.25">
      <c r="B1663" s="34"/>
      <c r="C1663" s="39"/>
      <c r="D1663" s="39"/>
      <c r="E1663" s="35"/>
      <c r="F1663" s="35"/>
    </row>
    <row r="1664" spans="1:6" outlineLevel="1" x14ac:dyDescent="0.25">
      <c r="A1664" s="77"/>
      <c r="B1664" s="33" t="s">
        <v>556</v>
      </c>
      <c r="C1664" s="50"/>
      <c r="D1664" s="50"/>
      <c r="E1664" s="40" t="s">
        <v>252</v>
      </c>
      <c r="F1664" s="40">
        <f>SUM(F1665:F1676)</f>
        <v>22862.513910000001</v>
      </c>
    </row>
    <row r="1665" spans="1:6" outlineLevel="1" x14ac:dyDescent="0.25">
      <c r="B1665" s="34" t="s">
        <v>436</v>
      </c>
      <c r="C1665" s="39">
        <v>0.86</v>
      </c>
      <c r="D1665" s="39" t="s">
        <v>201</v>
      </c>
      <c r="E1665" s="35">
        <v>2307.59</v>
      </c>
      <c r="F1665" s="35">
        <f t="shared" ref="F1665:F1676" si="42">+C1665*E1665</f>
        <v>1984.5274000000002</v>
      </c>
    </row>
    <row r="1666" spans="1:6" outlineLevel="1" x14ac:dyDescent="0.25">
      <c r="B1666" s="34" t="s">
        <v>462</v>
      </c>
      <c r="C1666" s="39">
        <v>0.64</v>
      </c>
      <c r="D1666" s="39" t="s">
        <v>201</v>
      </c>
      <c r="E1666" s="35">
        <v>2316.91</v>
      </c>
      <c r="F1666" s="35">
        <f t="shared" si="42"/>
        <v>1482.8224</v>
      </c>
    </row>
    <row r="1667" spans="1:6" outlineLevel="1" x14ac:dyDescent="0.25">
      <c r="B1667" s="34" t="s">
        <v>477</v>
      </c>
      <c r="C1667" s="39">
        <v>1.4810000000000001</v>
      </c>
      <c r="D1667" s="39" t="s">
        <v>201</v>
      </c>
      <c r="E1667" s="35">
        <v>2417.14</v>
      </c>
      <c r="F1667" s="35">
        <f t="shared" si="42"/>
        <v>3579.7843400000002</v>
      </c>
    </row>
    <row r="1668" spans="1:6" outlineLevel="1" x14ac:dyDescent="0.25">
      <c r="B1668" s="34" t="s">
        <v>437</v>
      </c>
      <c r="C1668" s="39">
        <v>2.9809999999999999</v>
      </c>
      <c r="D1668" s="39" t="s">
        <v>201</v>
      </c>
      <c r="E1668" s="35">
        <v>490.77</v>
      </c>
      <c r="F1668" s="35">
        <f t="shared" si="42"/>
        <v>1462.9853699999999</v>
      </c>
    </row>
    <row r="1669" spans="1:6" outlineLevel="1" x14ac:dyDescent="0.25">
      <c r="B1669" s="34" t="s">
        <v>439</v>
      </c>
      <c r="C1669" s="39">
        <v>87.25</v>
      </c>
      <c r="D1669" s="39" t="s">
        <v>256</v>
      </c>
      <c r="E1669" s="35">
        <v>44.3</v>
      </c>
      <c r="F1669" s="35">
        <f t="shared" si="42"/>
        <v>3865.1749999999997</v>
      </c>
    </row>
    <row r="1670" spans="1:6" outlineLevel="1" x14ac:dyDescent="0.25">
      <c r="B1670" s="34" t="s">
        <v>316</v>
      </c>
      <c r="C1670" s="39">
        <v>17.45</v>
      </c>
      <c r="D1670" s="39" t="s">
        <v>112</v>
      </c>
      <c r="E1670" s="35">
        <v>27.69</v>
      </c>
      <c r="F1670" s="35">
        <f t="shared" si="42"/>
        <v>483.19049999999999</v>
      </c>
    </row>
    <row r="1671" spans="1:6" outlineLevel="1" x14ac:dyDescent="0.25">
      <c r="B1671" s="34" t="s">
        <v>440</v>
      </c>
      <c r="C1671" s="39">
        <v>1.56</v>
      </c>
      <c r="D1671" s="39" t="s">
        <v>112</v>
      </c>
      <c r="E1671" s="35">
        <v>49.56</v>
      </c>
      <c r="F1671" s="35">
        <f t="shared" si="42"/>
        <v>77.313600000000008</v>
      </c>
    </row>
    <row r="1672" spans="1:6" outlineLevel="1" x14ac:dyDescent="0.25">
      <c r="B1672" s="34" t="s">
        <v>441</v>
      </c>
      <c r="C1672" s="39">
        <v>1.56</v>
      </c>
      <c r="D1672" s="39" t="s">
        <v>112</v>
      </c>
      <c r="E1672" s="35">
        <v>40.380000000000003</v>
      </c>
      <c r="F1672" s="35">
        <f t="shared" si="42"/>
        <v>62.99280000000001</v>
      </c>
    </row>
    <row r="1673" spans="1:6" outlineLevel="1" x14ac:dyDescent="0.25">
      <c r="B1673" s="34" t="s">
        <v>455</v>
      </c>
      <c r="C1673" s="39">
        <v>6.25</v>
      </c>
      <c r="D1673" s="39" t="s">
        <v>290</v>
      </c>
      <c r="E1673" s="35">
        <v>187.91</v>
      </c>
      <c r="F1673" s="35">
        <f t="shared" si="42"/>
        <v>1174.4375</v>
      </c>
    </row>
    <row r="1674" spans="1:6" outlineLevel="1" x14ac:dyDescent="0.25">
      <c r="B1674" s="34" t="s">
        <v>456</v>
      </c>
      <c r="C1674" s="39">
        <v>6.25</v>
      </c>
      <c r="D1674" s="39" t="s">
        <v>290</v>
      </c>
      <c r="E1674" s="35">
        <v>243.06</v>
      </c>
      <c r="F1674" s="35">
        <f t="shared" si="42"/>
        <v>1519.125</v>
      </c>
    </row>
    <row r="1675" spans="1:6" outlineLevel="1" x14ac:dyDescent="0.25">
      <c r="B1675" s="34" t="s">
        <v>443</v>
      </c>
      <c r="C1675" s="39">
        <v>10</v>
      </c>
      <c r="D1675" s="39" t="s">
        <v>13</v>
      </c>
      <c r="E1675" s="35">
        <v>28.47</v>
      </c>
      <c r="F1675" s="35">
        <f t="shared" si="42"/>
        <v>284.7</v>
      </c>
    </row>
    <row r="1676" spans="1:6" outlineLevel="1" x14ac:dyDescent="0.25">
      <c r="B1676" s="34" t="s">
        <v>548</v>
      </c>
      <c r="C1676" s="39">
        <v>1</v>
      </c>
      <c r="D1676" s="39" t="s">
        <v>252</v>
      </c>
      <c r="E1676" s="35">
        <v>6885.46</v>
      </c>
      <c r="F1676" s="35">
        <f t="shared" si="42"/>
        <v>6885.46</v>
      </c>
    </row>
    <row r="1677" spans="1:6" outlineLevel="1" x14ac:dyDescent="0.25">
      <c r="B1677" s="34"/>
      <c r="C1677" s="39"/>
      <c r="D1677" s="39"/>
      <c r="E1677" s="35"/>
      <c r="F1677" s="35"/>
    </row>
    <row r="1678" spans="1:6" outlineLevel="1" x14ac:dyDescent="0.25">
      <c r="A1678" s="77"/>
      <c r="B1678" s="33" t="s">
        <v>557</v>
      </c>
      <c r="C1678" s="50"/>
      <c r="D1678" s="50"/>
      <c r="E1678" s="40" t="s">
        <v>252</v>
      </c>
      <c r="F1678" s="40">
        <f>SUM(F1679:F1681)</f>
        <v>22945.297740000002</v>
      </c>
    </row>
    <row r="1679" spans="1:6" outlineLevel="1" x14ac:dyDescent="0.25">
      <c r="B1679" s="34" t="s">
        <v>504</v>
      </c>
      <c r="C1679" s="39">
        <v>1</v>
      </c>
      <c r="D1679" s="39" t="s">
        <v>231</v>
      </c>
      <c r="E1679" s="35">
        <v>7047.13</v>
      </c>
      <c r="F1679" s="35">
        <f>+C1679*E1679</f>
        <v>7047.13</v>
      </c>
    </row>
    <row r="1680" spans="1:6" outlineLevel="1" x14ac:dyDescent="0.25">
      <c r="B1680" s="34" t="s">
        <v>437</v>
      </c>
      <c r="C1680" s="39">
        <v>2.9809999999999999</v>
      </c>
      <c r="D1680" s="39" t="s">
        <v>201</v>
      </c>
      <c r="E1680" s="35">
        <v>518.54</v>
      </c>
      <c r="F1680" s="35">
        <f>+C1680*E1680</f>
        <v>1545.7677399999998</v>
      </c>
    </row>
    <row r="1681" spans="1:6" outlineLevel="1" x14ac:dyDescent="0.25">
      <c r="B1681" s="34" t="s">
        <v>505</v>
      </c>
      <c r="C1681" s="39">
        <v>1</v>
      </c>
      <c r="D1681" s="39" t="s">
        <v>231</v>
      </c>
      <c r="E1681" s="35">
        <v>14352.400000000001</v>
      </c>
      <c r="F1681" s="35">
        <f>+C1681*E1681</f>
        <v>14352.400000000001</v>
      </c>
    </row>
    <row r="1682" spans="1:6" outlineLevel="1" x14ac:dyDescent="0.25">
      <c r="B1682" s="34"/>
      <c r="C1682" s="39"/>
      <c r="D1682" s="39"/>
      <c r="E1682" s="35"/>
      <c r="F1682" s="35"/>
    </row>
    <row r="1683" spans="1:6" outlineLevel="1" x14ac:dyDescent="0.25">
      <c r="A1683" s="77"/>
      <c r="B1683" s="33" t="s">
        <v>558</v>
      </c>
      <c r="C1683" s="50"/>
      <c r="D1683" s="50"/>
      <c r="E1683" s="40" t="s">
        <v>252</v>
      </c>
      <c r="F1683" s="40">
        <f>SUM(F1684:F1687)</f>
        <v>22862.524140000001</v>
      </c>
    </row>
    <row r="1684" spans="1:6" outlineLevel="1" x14ac:dyDescent="0.25">
      <c r="B1684" s="34" t="s">
        <v>436</v>
      </c>
      <c r="C1684" s="39">
        <v>0.86</v>
      </c>
      <c r="D1684" s="39" t="s">
        <v>201</v>
      </c>
      <c r="E1684" s="35">
        <v>2307.59</v>
      </c>
      <c r="F1684" s="35">
        <f>+C1684*E1684</f>
        <v>1984.5274000000002</v>
      </c>
    </row>
    <row r="1685" spans="1:6" outlineLevel="1" x14ac:dyDescent="0.25">
      <c r="B1685" s="34" t="s">
        <v>485</v>
      </c>
      <c r="C1685" s="39">
        <v>0.64</v>
      </c>
      <c r="D1685" s="39" t="s">
        <v>201</v>
      </c>
      <c r="E1685" s="35">
        <v>2316.91</v>
      </c>
      <c r="F1685" s="35">
        <f>+C1685*E1685</f>
        <v>1482.8224</v>
      </c>
    </row>
    <row r="1686" spans="1:6" outlineLevel="1" x14ac:dyDescent="0.25">
      <c r="B1686" s="34" t="s">
        <v>502</v>
      </c>
      <c r="C1686" s="39">
        <v>1.4810000000000001</v>
      </c>
      <c r="D1686" s="39" t="s">
        <v>201</v>
      </c>
      <c r="E1686" s="35">
        <v>2417.14</v>
      </c>
      <c r="F1686" s="35">
        <f>+C1686*E1686</f>
        <v>3579.7843400000002</v>
      </c>
    </row>
    <row r="1687" spans="1:6" outlineLevel="1" x14ac:dyDescent="0.25">
      <c r="B1687" s="34" t="s">
        <v>507</v>
      </c>
      <c r="C1687" s="39">
        <v>1</v>
      </c>
      <c r="D1687" s="39" t="s">
        <v>231</v>
      </c>
      <c r="E1687" s="35">
        <v>15815.39</v>
      </c>
      <c r="F1687" s="35">
        <f>+C1687*E1687</f>
        <v>15815.39</v>
      </c>
    </row>
    <row r="1688" spans="1:6" outlineLevel="1" x14ac:dyDescent="0.25">
      <c r="B1688" s="34"/>
      <c r="C1688" s="39"/>
      <c r="D1688" s="39"/>
      <c r="E1688" s="35"/>
      <c r="F1688" s="35"/>
    </row>
    <row r="1689" spans="1:6" ht="31.5" outlineLevel="1" x14ac:dyDescent="0.25">
      <c r="A1689" s="77"/>
      <c r="B1689" s="33" t="s">
        <v>559</v>
      </c>
      <c r="C1689" s="50"/>
      <c r="D1689" s="50"/>
      <c r="E1689" s="40" t="s">
        <v>252</v>
      </c>
      <c r="F1689" s="40">
        <f>SUM(F1690:F1692)</f>
        <v>22945.297740000002</v>
      </c>
    </row>
    <row r="1690" spans="1:6" outlineLevel="1" x14ac:dyDescent="0.25">
      <c r="B1690" s="34" t="s">
        <v>504</v>
      </c>
      <c r="C1690" s="39">
        <v>1</v>
      </c>
      <c r="D1690" s="39" t="s">
        <v>231</v>
      </c>
      <c r="E1690" s="35">
        <v>7047.13</v>
      </c>
      <c r="F1690" s="35">
        <f>+C1690*E1690</f>
        <v>7047.13</v>
      </c>
    </row>
    <row r="1691" spans="1:6" outlineLevel="1" x14ac:dyDescent="0.25">
      <c r="B1691" s="34" t="s">
        <v>437</v>
      </c>
      <c r="C1691" s="39">
        <v>2.9809999999999999</v>
      </c>
      <c r="D1691" s="39" t="s">
        <v>201</v>
      </c>
      <c r="E1691" s="35">
        <v>518.54</v>
      </c>
      <c r="F1691" s="35">
        <f>+C1691*E1691</f>
        <v>1545.7677399999998</v>
      </c>
    </row>
    <row r="1692" spans="1:6" outlineLevel="1" x14ac:dyDescent="0.25">
      <c r="B1692" s="34" t="s">
        <v>505</v>
      </c>
      <c r="C1692" s="39">
        <v>1</v>
      </c>
      <c r="D1692" s="39" t="s">
        <v>231</v>
      </c>
      <c r="E1692" s="35">
        <v>14352.400000000001</v>
      </c>
      <c r="F1692" s="35">
        <f>+C1692*E1692</f>
        <v>14352.400000000001</v>
      </c>
    </row>
    <row r="1693" spans="1:6" outlineLevel="1" x14ac:dyDescent="0.25">
      <c r="B1693" s="34"/>
      <c r="C1693" s="39"/>
      <c r="D1693" s="39"/>
      <c r="E1693" s="35"/>
      <c r="F1693" s="35"/>
    </row>
    <row r="1694" spans="1:6" outlineLevel="1" x14ac:dyDescent="0.25">
      <c r="A1694" s="77"/>
      <c r="B1694" s="33" t="s">
        <v>560</v>
      </c>
      <c r="C1694" s="50"/>
      <c r="D1694" s="50"/>
      <c r="E1694" s="40" t="s">
        <v>252</v>
      </c>
      <c r="F1694" s="40">
        <f>SUM(F1695:F1699)</f>
        <v>22862.519510000002</v>
      </c>
    </row>
    <row r="1695" spans="1:6" outlineLevel="1" x14ac:dyDescent="0.25">
      <c r="B1695" s="34" t="s">
        <v>436</v>
      </c>
      <c r="C1695" s="39">
        <v>0.86</v>
      </c>
      <c r="D1695" s="39" t="s">
        <v>201</v>
      </c>
      <c r="E1695" s="35">
        <v>2307.59</v>
      </c>
      <c r="F1695" s="35">
        <f>+C1695*E1695</f>
        <v>1984.5274000000002</v>
      </c>
    </row>
    <row r="1696" spans="1:6" outlineLevel="1" x14ac:dyDescent="0.25">
      <c r="B1696" s="34" t="s">
        <v>462</v>
      </c>
      <c r="C1696" s="39">
        <v>0.64</v>
      </c>
      <c r="D1696" s="39" t="s">
        <v>201</v>
      </c>
      <c r="E1696" s="35">
        <v>2316.91</v>
      </c>
      <c r="F1696" s="35">
        <f>+C1696*E1696</f>
        <v>1482.8224</v>
      </c>
    </row>
    <row r="1697" spans="1:6" outlineLevel="1" x14ac:dyDescent="0.25">
      <c r="B1697" s="34" t="s">
        <v>502</v>
      </c>
      <c r="C1697" s="39">
        <v>1.4810000000000001</v>
      </c>
      <c r="D1697" s="39" t="s">
        <v>201</v>
      </c>
      <c r="E1697" s="35">
        <v>2417.14</v>
      </c>
      <c r="F1697" s="35">
        <f>+C1697*E1697</f>
        <v>3579.7843400000002</v>
      </c>
    </row>
    <row r="1698" spans="1:6" outlineLevel="1" x14ac:dyDescent="0.25">
      <c r="B1698" s="34" t="s">
        <v>437</v>
      </c>
      <c r="C1698" s="39">
        <v>2.9809999999999999</v>
      </c>
      <c r="D1698" s="39" t="s">
        <v>201</v>
      </c>
      <c r="E1698" s="35">
        <v>490.77</v>
      </c>
      <c r="F1698" s="35">
        <f>+C1698*E1698</f>
        <v>1462.9853699999999</v>
      </c>
    </row>
    <row r="1699" spans="1:6" outlineLevel="1" x14ac:dyDescent="0.25">
      <c r="B1699" s="34" t="s">
        <v>493</v>
      </c>
      <c r="C1699" s="39">
        <v>1</v>
      </c>
      <c r="D1699" s="39" t="s">
        <v>231</v>
      </c>
      <c r="E1699" s="35">
        <v>14352.400000000001</v>
      </c>
      <c r="F1699" s="35">
        <f>+C1699*E1699</f>
        <v>14352.400000000001</v>
      </c>
    </row>
    <row r="1700" spans="1:6" outlineLevel="1" x14ac:dyDescent="0.25">
      <c r="B1700" s="34"/>
      <c r="C1700" s="39"/>
      <c r="D1700" s="39"/>
      <c r="E1700" s="35"/>
      <c r="F1700" s="35"/>
    </row>
    <row r="1701" spans="1:6" ht="31.5" outlineLevel="1" x14ac:dyDescent="0.25">
      <c r="A1701" s="77"/>
      <c r="B1701" s="33" t="s">
        <v>561</v>
      </c>
      <c r="C1701" s="50"/>
      <c r="D1701" s="50"/>
      <c r="E1701" s="40" t="s">
        <v>252</v>
      </c>
      <c r="F1701" s="40">
        <f>SUM(F1702:F1704)</f>
        <v>22945.297740000002</v>
      </c>
    </row>
    <row r="1702" spans="1:6" outlineLevel="1" x14ac:dyDescent="0.25">
      <c r="B1702" s="34" t="s">
        <v>504</v>
      </c>
      <c r="C1702" s="39">
        <v>1</v>
      </c>
      <c r="D1702" s="39" t="s">
        <v>231</v>
      </c>
      <c r="E1702" s="35">
        <v>7047.13</v>
      </c>
      <c r="F1702" s="35">
        <f>+C1702*E1702</f>
        <v>7047.13</v>
      </c>
    </row>
    <row r="1703" spans="1:6" outlineLevel="1" x14ac:dyDescent="0.25">
      <c r="B1703" s="34" t="s">
        <v>437</v>
      </c>
      <c r="C1703" s="39">
        <v>2.9809999999999999</v>
      </c>
      <c r="D1703" s="39" t="s">
        <v>201</v>
      </c>
      <c r="E1703" s="35">
        <v>518.54</v>
      </c>
      <c r="F1703" s="35">
        <f>+C1703*E1703</f>
        <v>1545.7677399999998</v>
      </c>
    </row>
    <row r="1704" spans="1:6" outlineLevel="1" x14ac:dyDescent="0.25">
      <c r="B1704" s="34" t="s">
        <v>505</v>
      </c>
      <c r="C1704" s="39">
        <v>1</v>
      </c>
      <c r="D1704" s="39" t="s">
        <v>231</v>
      </c>
      <c r="E1704" s="35">
        <v>14352.400000000001</v>
      </c>
      <c r="F1704" s="35">
        <f>+C1704*E1704</f>
        <v>14352.400000000001</v>
      </c>
    </row>
    <row r="1705" spans="1:6" outlineLevel="1" x14ac:dyDescent="0.25">
      <c r="B1705" s="34"/>
      <c r="C1705" s="39"/>
      <c r="D1705" s="39"/>
      <c r="E1705" s="35"/>
      <c r="F1705" s="35"/>
    </row>
    <row r="1706" spans="1:6" ht="31.5" outlineLevel="1" x14ac:dyDescent="0.25">
      <c r="A1706" s="77"/>
      <c r="B1706" s="33" t="s">
        <v>562</v>
      </c>
      <c r="C1706" s="50"/>
      <c r="D1706" s="50"/>
      <c r="E1706" s="40" t="s">
        <v>252</v>
      </c>
      <c r="F1706" s="40">
        <f>SUM(F1707:F1711)</f>
        <v>22825.93881</v>
      </c>
    </row>
    <row r="1707" spans="1:6" outlineLevel="1" x14ac:dyDescent="0.25">
      <c r="B1707" s="34" t="s">
        <v>436</v>
      </c>
      <c r="C1707" s="39">
        <v>0.86</v>
      </c>
      <c r="D1707" s="39" t="s">
        <v>201</v>
      </c>
      <c r="E1707" s="35">
        <v>2307.59</v>
      </c>
      <c r="F1707" s="35">
        <f>+C1707*E1707</f>
        <v>1984.5274000000002</v>
      </c>
    </row>
    <row r="1708" spans="1:6" outlineLevel="1" x14ac:dyDescent="0.25">
      <c r="B1708" s="34" t="s">
        <v>485</v>
      </c>
      <c r="C1708" s="39">
        <v>0.64</v>
      </c>
      <c r="D1708" s="39" t="s">
        <v>201</v>
      </c>
      <c r="E1708" s="35">
        <v>2316.91</v>
      </c>
      <c r="F1708" s="35">
        <f>+C1708*E1708</f>
        <v>1482.8224</v>
      </c>
    </row>
    <row r="1709" spans="1:6" outlineLevel="1" x14ac:dyDescent="0.25">
      <c r="B1709" s="34" t="s">
        <v>471</v>
      </c>
      <c r="C1709" s="39">
        <v>1.4810000000000001</v>
      </c>
      <c r="D1709" s="39" t="s">
        <v>201</v>
      </c>
      <c r="E1709" s="35">
        <v>2392.44</v>
      </c>
      <c r="F1709" s="35">
        <f>+C1709*E1709</f>
        <v>3543.2036400000002</v>
      </c>
    </row>
    <row r="1710" spans="1:6" outlineLevel="1" x14ac:dyDescent="0.25">
      <c r="B1710" s="34" t="s">
        <v>437</v>
      </c>
      <c r="C1710" s="39">
        <v>2.9809999999999999</v>
      </c>
      <c r="D1710" s="39" t="s">
        <v>201</v>
      </c>
      <c r="E1710" s="35">
        <v>490.77</v>
      </c>
      <c r="F1710" s="35">
        <f>+C1710*E1710</f>
        <v>1462.9853699999999</v>
      </c>
    </row>
    <row r="1711" spans="1:6" outlineLevel="1" x14ac:dyDescent="0.25">
      <c r="B1711" s="34" t="s">
        <v>505</v>
      </c>
      <c r="C1711" s="39">
        <v>1</v>
      </c>
      <c r="D1711" s="39" t="s">
        <v>231</v>
      </c>
      <c r="E1711" s="35">
        <v>14352.400000000001</v>
      </c>
      <c r="F1711" s="35">
        <f>+C1711*E1711</f>
        <v>14352.400000000001</v>
      </c>
    </row>
    <row r="1712" spans="1:6" outlineLevel="1" x14ac:dyDescent="0.25">
      <c r="B1712" s="34"/>
      <c r="C1712" s="39"/>
      <c r="D1712" s="39"/>
      <c r="E1712" s="35"/>
      <c r="F1712" s="35"/>
    </row>
    <row r="1713" spans="1:6" ht="31.5" outlineLevel="1" x14ac:dyDescent="0.25">
      <c r="A1713" s="77"/>
      <c r="B1713" s="33" t="s">
        <v>563</v>
      </c>
      <c r="C1713" s="50"/>
      <c r="D1713" s="50"/>
      <c r="E1713" s="40" t="s">
        <v>252</v>
      </c>
      <c r="F1713" s="40">
        <f>SUM(F1714:F1716)</f>
        <v>22908.71774</v>
      </c>
    </row>
    <row r="1714" spans="1:6" outlineLevel="1" x14ac:dyDescent="0.25">
      <c r="B1714" s="34" t="s">
        <v>504</v>
      </c>
      <c r="C1714" s="39">
        <v>1</v>
      </c>
      <c r="D1714" s="39" t="s">
        <v>231</v>
      </c>
      <c r="E1714" s="35">
        <v>7010.5499999999993</v>
      </c>
      <c r="F1714" s="35">
        <f>+C1714*E1714</f>
        <v>7010.5499999999993</v>
      </c>
    </row>
    <row r="1715" spans="1:6" outlineLevel="1" x14ac:dyDescent="0.25">
      <c r="B1715" s="34" t="s">
        <v>437</v>
      </c>
      <c r="C1715" s="39">
        <v>2.9809999999999999</v>
      </c>
      <c r="D1715" s="39" t="s">
        <v>201</v>
      </c>
      <c r="E1715" s="35">
        <v>518.54</v>
      </c>
      <c r="F1715" s="35">
        <f>+C1715*E1715</f>
        <v>1545.7677399999998</v>
      </c>
    </row>
    <row r="1716" spans="1:6" outlineLevel="1" x14ac:dyDescent="0.25">
      <c r="B1716" s="34" t="s">
        <v>505</v>
      </c>
      <c r="C1716" s="39">
        <v>1</v>
      </c>
      <c r="D1716" s="39" t="s">
        <v>231</v>
      </c>
      <c r="E1716" s="35">
        <v>14352.400000000001</v>
      </c>
      <c r="F1716" s="35">
        <f>+C1716*E1716</f>
        <v>14352.400000000001</v>
      </c>
    </row>
    <row r="1717" spans="1:6" outlineLevel="1" x14ac:dyDescent="0.25">
      <c r="B1717" s="34"/>
      <c r="C1717" s="39"/>
      <c r="D1717" s="39"/>
      <c r="E1717" s="35"/>
      <c r="F1717" s="35"/>
    </row>
    <row r="1718" spans="1:6" outlineLevel="1" x14ac:dyDescent="0.25">
      <c r="A1718" s="77"/>
      <c r="B1718" s="33" t="s">
        <v>564</v>
      </c>
      <c r="C1718" s="50"/>
      <c r="D1718" s="50"/>
      <c r="E1718" s="40" t="s">
        <v>252</v>
      </c>
      <c r="F1718" s="40">
        <f>SUM(F1719:F1730)</f>
        <v>21992.42713</v>
      </c>
    </row>
    <row r="1719" spans="1:6" outlineLevel="1" x14ac:dyDescent="0.25">
      <c r="B1719" s="34" t="s">
        <v>436</v>
      </c>
      <c r="C1719" s="39">
        <v>0.68700000000000006</v>
      </c>
      <c r="D1719" s="39" t="s">
        <v>201</v>
      </c>
      <c r="E1719" s="35">
        <v>2307.59</v>
      </c>
      <c r="F1719" s="35">
        <f t="shared" ref="F1719:F1730" si="43">+C1719*E1719</f>
        <v>1585.3143300000002</v>
      </c>
    </row>
    <row r="1720" spans="1:6" outlineLevel="1" x14ac:dyDescent="0.25">
      <c r="B1720" s="34" t="s">
        <v>477</v>
      </c>
      <c r="C1720" s="39">
        <v>0.94799999999999995</v>
      </c>
      <c r="D1720" s="39" t="s">
        <v>201</v>
      </c>
      <c r="E1720" s="35">
        <v>2417.14</v>
      </c>
      <c r="F1720" s="35">
        <f t="shared" si="43"/>
        <v>2291.4487199999999</v>
      </c>
    </row>
    <row r="1721" spans="1:6" outlineLevel="1" x14ac:dyDescent="0.25">
      <c r="B1721" s="34" t="s">
        <v>478</v>
      </c>
      <c r="C1721" s="39">
        <v>1.7330000000000001</v>
      </c>
      <c r="D1721" s="39" t="s">
        <v>201</v>
      </c>
      <c r="E1721" s="35">
        <v>2392.44</v>
      </c>
      <c r="F1721" s="35">
        <f t="shared" si="43"/>
        <v>4146.0985200000005</v>
      </c>
    </row>
    <row r="1722" spans="1:6" outlineLevel="1" x14ac:dyDescent="0.25">
      <c r="B1722" s="34" t="s">
        <v>437</v>
      </c>
      <c r="C1722" s="39">
        <v>3.3680000000000003</v>
      </c>
      <c r="D1722" s="39" t="s">
        <v>201</v>
      </c>
      <c r="E1722" s="35">
        <v>490.77</v>
      </c>
      <c r="F1722" s="35">
        <f t="shared" si="43"/>
        <v>1652.91336</v>
      </c>
    </row>
    <row r="1723" spans="1:6" outlineLevel="1" x14ac:dyDescent="0.25">
      <c r="B1723" s="34" t="s">
        <v>439</v>
      </c>
      <c r="C1723" s="39">
        <v>63.41</v>
      </c>
      <c r="D1723" s="39" t="s">
        <v>256</v>
      </c>
      <c r="E1723" s="35">
        <v>44.3</v>
      </c>
      <c r="F1723" s="35">
        <f t="shared" si="43"/>
        <v>2809.0629999999996</v>
      </c>
    </row>
    <row r="1724" spans="1:6" outlineLevel="1" x14ac:dyDescent="0.25">
      <c r="B1724" s="34" t="s">
        <v>316</v>
      </c>
      <c r="C1724" s="39">
        <v>12.68</v>
      </c>
      <c r="D1724" s="39" t="s">
        <v>112</v>
      </c>
      <c r="E1724" s="35">
        <v>27.69</v>
      </c>
      <c r="F1724" s="35">
        <f t="shared" si="43"/>
        <v>351.10919999999999</v>
      </c>
    </row>
    <row r="1725" spans="1:6" outlineLevel="1" x14ac:dyDescent="0.25">
      <c r="B1725" s="34" t="s">
        <v>440</v>
      </c>
      <c r="C1725" s="39">
        <v>1</v>
      </c>
      <c r="D1725" s="39" t="s">
        <v>112</v>
      </c>
      <c r="E1725" s="35">
        <v>49.56</v>
      </c>
      <c r="F1725" s="35">
        <f t="shared" si="43"/>
        <v>49.56</v>
      </c>
    </row>
    <row r="1726" spans="1:6" outlineLevel="1" x14ac:dyDescent="0.25">
      <c r="B1726" s="34" t="s">
        <v>441</v>
      </c>
      <c r="C1726" s="39">
        <v>1</v>
      </c>
      <c r="D1726" s="39" t="s">
        <v>112</v>
      </c>
      <c r="E1726" s="35">
        <v>40.380000000000003</v>
      </c>
      <c r="F1726" s="35">
        <f t="shared" si="43"/>
        <v>40.380000000000003</v>
      </c>
    </row>
    <row r="1727" spans="1:6" outlineLevel="1" x14ac:dyDescent="0.25">
      <c r="B1727" s="34" t="s">
        <v>455</v>
      </c>
      <c r="C1727" s="39">
        <v>4</v>
      </c>
      <c r="D1727" s="39" t="s">
        <v>290</v>
      </c>
      <c r="E1727" s="35">
        <v>216.79</v>
      </c>
      <c r="F1727" s="35">
        <f t="shared" si="43"/>
        <v>867.16</v>
      </c>
    </row>
    <row r="1728" spans="1:6" outlineLevel="1" x14ac:dyDescent="0.25">
      <c r="B1728" s="34" t="s">
        <v>456</v>
      </c>
      <c r="C1728" s="39">
        <v>4</v>
      </c>
      <c r="D1728" s="39" t="s">
        <v>290</v>
      </c>
      <c r="E1728" s="35">
        <v>271.54000000000002</v>
      </c>
      <c r="F1728" s="35">
        <f t="shared" si="43"/>
        <v>1086.1600000000001</v>
      </c>
    </row>
    <row r="1729" spans="1:6" outlineLevel="1" x14ac:dyDescent="0.25">
      <c r="B1729" s="34" t="s">
        <v>443</v>
      </c>
      <c r="C1729" s="39">
        <v>8</v>
      </c>
      <c r="D1729" s="39" t="s">
        <v>13</v>
      </c>
      <c r="E1729" s="35">
        <v>28.47</v>
      </c>
      <c r="F1729" s="35">
        <f t="shared" si="43"/>
        <v>227.76</v>
      </c>
    </row>
    <row r="1730" spans="1:6" outlineLevel="1" x14ac:dyDescent="0.25">
      <c r="B1730" s="34" t="s">
        <v>548</v>
      </c>
      <c r="C1730" s="39">
        <v>1</v>
      </c>
      <c r="D1730" s="39" t="s">
        <v>252</v>
      </c>
      <c r="E1730" s="35">
        <v>6885.46</v>
      </c>
      <c r="F1730" s="35">
        <f t="shared" si="43"/>
        <v>6885.46</v>
      </c>
    </row>
    <row r="1731" spans="1:6" outlineLevel="1" x14ac:dyDescent="0.25">
      <c r="B1731" s="34"/>
      <c r="C1731" s="39"/>
      <c r="D1731" s="39"/>
      <c r="E1731" s="35"/>
      <c r="F1731" s="35"/>
    </row>
    <row r="1732" spans="1:6" outlineLevel="1" x14ac:dyDescent="0.25">
      <c r="A1732" s="77"/>
      <c r="B1732" s="33" t="s">
        <v>565</v>
      </c>
      <c r="C1732" s="50"/>
      <c r="D1732" s="50"/>
      <c r="E1732" s="40" t="s">
        <v>252</v>
      </c>
      <c r="F1732" s="40">
        <f>SUM(F1733:F1735)</f>
        <v>20500.642720000003</v>
      </c>
    </row>
    <row r="1733" spans="1:6" outlineLevel="1" x14ac:dyDescent="0.25">
      <c r="B1733" s="34" t="s">
        <v>504</v>
      </c>
      <c r="C1733" s="39">
        <v>1</v>
      </c>
      <c r="D1733" s="39" t="s">
        <v>231</v>
      </c>
      <c r="E1733" s="35">
        <v>6437.55</v>
      </c>
      <c r="F1733" s="35">
        <f>+C1733*E1733</f>
        <v>6437.55</v>
      </c>
    </row>
    <row r="1734" spans="1:6" outlineLevel="1" x14ac:dyDescent="0.25">
      <c r="B1734" s="34" t="s">
        <v>437</v>
      </c>
      <c r="C1734" s="39">
        <v>3.3680000000000003</v>
      </c>
      <c r="D1734" s="39" t="s">
        <v>201</v>
      </c>
      <c r="E1734" s="35">
        <v>518.54</v>
      </c>
      <c r="F1734" s="35">
        <f>+C1734*E1734</f>
        <v>1746.44272</v>
      </c>
    </row>
    <row r="1735" spans="1:6" outlineLevel="1" x14ac:dyDescent="0.25">
      <c r="B1735" s="34" t="s">
        <v>505</v>
      </c>
      <c r="C1735" s="39">
        <v>1</v>
      </c>
      <c r="D1735" s="39" t="s">
        <v>231</v>
      </c>
      <c r="E1735" s="35">
        <v>12316.650000000001</v>
      </c>
      <c r="F1735" s="35">
        <f>+C1735*E1735</f>
        <v>12316.650000000001</v>
      </c>
    </row>
    <row r="1736" spans="1:6" outlineLevel="1" x14ac:dyDescent="0.25">
      <c r="B1736" s="34"/>
      <c r="C1736" s="39"/>
      <c r="D1736" s="39"/>
      <c r="E1736" s="35"/>
      <c r="F1736" s="35"/>
    </row>
    <row r="1737" spans="1:6" outlineLevel="1" x14ac:dyDescent="0.25">
      <c r="A1737" s="77"/>
      <c r="B1737" s="33" t="s">
        <v>566</v>
      </c>
      <c r="C1737" s="50"/>
      <c r="D1737" s="50"/>
      <c r="E1737" s="40" t="s">
        <v>252</v>
      </c>
      <c r="F1737" s="40">
        <f>SUM(F1738:F1742)</f>
        <v>21992.424930000001</v>
      </c>
    </row>
    <row r="1738" spans="1:6" outlineLevel="1" x14ac:dyDescent="0.25">
      <c r="B1738" s="34" t="s">
        <v>436</v>
      </c>
      <c r="C1738" s="39">
        <v>0.68700000000000006</v>
      </c>
      <c r="D1738" s="39" t="s">
        <v>201</v>
      </c>
      <c r="E1738" s="35">
        <v>2307.59</v>
      </c>
      <c r="F1738" s="35">
        <f>+C1738*E1738</f>
        <v>1585.3143300000002</v>
      </c>
    </row>
    <row r="1739" spans="1:6" outlineLevel="1" x14ac:dyDescent="0.25">
      <c r="B1739" s="34" t="s">
        <v>477</v>
      </c>
      <c r="C1739" s="39">
        <v>0.94799999999999995</v>
      </c>
      <c r="D1739" s="39" t="s">
        <v>201</v>
      </c>
      <c r="E1739" s="35">
        <v>2417.14</v>
      </c>
      <c r="F1739" s="35">
        <f>+C1739*E1739</f>
        <v>2291.4487199999999</v>
      </c>
    </row>
    <row r="1740" spans="1:6" outlineLevel="1" x14ac:dyDescent="0.25">
      <c r="B1740" s="34" t="s">
        <v>514</v>
      </c>
      <c r="C1740" s="39">
        <v>1.7330000000000001</v>
      </c>
      <c r="D1740" s="39" t="s">
        <v>201</v>
      </c>
      <c r="E1740" s="35">
        <v>2392.44</v>
      </c>
      <c r="F1740" s="35">
        <f>+C1740*E1740</f>
        <v>4146.0985200000005</v>
      </c>
    </row>
    <row r="1741" spans="1:6" outlineLevel="1" x14ac:dyDescent="0.25">
      <c r="B1741" s="34" t="s">
        <v>437</v>
      </c>
      <c r="C1741" s="39">
        <v>3.3680000000000003</v>
      </c>
      <c r="D1741" s="39" t="s">
        <v>201</v>
      </c>
      <c r="E1741" s="35">
        <v>490.77</v>
      </c>
      <c r="F1741" s="35">
        <f>+C1741*E1741</f>
        <v>1652.91336</v>
      </c>
    </row>
    <row r="1742" spans="1:6" outlineLevel="1" x14ac:dyDescent="0.25">
      <c r="B1742" s="34" t="s">
        <v>505</v>
      </c>
      <c r="C1742" s="39">
        <v>1</v>
      </c>
      <c r="D1742" s="39" t="s">
        <v>231</v>
      </c>
      <c r="E1742" s="35">
        <v>12316.650000000001</v>
      </c>
      <c r="F1742" s="35">
        <f>+C1742*E1742</f>
        <v>12316.650000000001</v>
      </c>
    </row>
    <row r="1743" spans="1:6" outlineLevel="1" x14ac:dyDescent="0.25">
      <c r="B1743" s="34"/>
      <c r="C1743" s="39"/>
      <c r="D1743" s="39"/>
      <c r="E1743" s="35"/>
      <c r="F1743" s="35"/>
    </row>
    <row r="1744" spans="1:6" ht="31.5" outlineLevel="1" x14ac:dyDescent="0.25">
      <c r="A1744" s="77"/>
      <c r="B1744" s="33" t="s">
        <v>567</v>
      </c>
      <c r="C1744" s="50"/>
      <c r="D1744" s="50"/>
      <c r="E1744" s="40" t="s">
        <v>252</v>
      </c>
      <c r="F1744" s="40">
        <f>SUM(F1745:F1747)</f>
        <v>22085.952720000001</v>
      </c>
    </row>
    <row r="1745" spans="1:6" outlineLevel="1" x14ac:dyDescent="0.25">
      <c r="B1745" s="34" t="s">
        <v>504</v>
      </c>
      <c r="C1745" s="39">
        <v>1</v>
      </c>
      <c r="D1745" s="39" t="s">
        <v>231</v>
      </c>
      <c r="E1745" s="35">
        <v>8022.8600000000006</v>
      </c>
      <c r="F1745" s="35">
        <f>+C1745*E1745</f>
        <v>8022.8600000000006</v>
      </c>
    </row>
    <row r="1746" spans="1:6" outlineLevel="1" x14ac:dyDescent="0.25">
      <c r="B1746" s="34" t="s">
        <v>437</v>
      </c>
      <c r="C1746" s="39">
        <v>3.3680000000000003</v>
      </c>
      <c r="D1746" s="39" t="s">
        <v>201</v>
      </c>
      <c r="E1746" s="35">
        <v>518.54</v>
      </c>
      <c r="F1746" s="35">
        <f>+C1746*E1746</f>
        <v>1746.44272</v>
      </c>
    </row>
    <row r="1747" spans="1:6" outlineLevel="1" x14ac:dyDescent="0.25">
      <c r="B1747" s="34" t="s">
        <v>505</v>
      </c>
      <c r="C1747" s="39">
        <v>1</v>
      </c>
      <c r="D1747" s="39" t="s">
        <v>231</v>
      </c>
      <c r="E1747" s="35">
        <v>12316.650000000001</v>
      </c>
      <c r="F1747" s="35">
        <f>+C1747*E1747</f>
        <v>12316.650000000001</v>
      </c>
    </row>
    <row r="1748" spans="1:6" outlineLevel="1" x14ac:dyDescent="0.25">
      <c r="B1748" s="34"/>
      <c r="C1748" s="39"/>
      <c r="D1748" s="39"/>
      <c r="E1748" s="35"/>
      <c r="F1748" s="35"/>
    </row>
    <row r="1749" spans="1:6" outlineLevel="1" x14ac:dyDescent="0.25">
      <c r="A1749" s="77"/>
      <c r="B1749" s="33" t="s">
        <v>568</v>
      </c>
      <c r="C1749" s="50"/>
      <c r="D1749" s="50"/>
      <c r="E1749" s="40" t="s">
        <v>252</v>
      </c>
      <c r="F1749" s="40">
        <f>SUM(F1750:F1760)</f>
        <v>26770.765699999996</v>
      </c>
    </row>
    <row r="1750" spans="1:6" outlineLevel="1" x14ac:dyDescent="0.25">
      <c r="B1750" s="34" t="s">
        <v>436</v>
      </c>
      <c r="C1750" s="39">
        <v>1.718</v>
      </c>
      <c r="D1750" s="39" t="s">
        <v>201</v>
      </c>
      <c r="E1750" s="35">
        <v>2307.59</v>
      </c>
      <c r="F1750" s="35">
        <f t="shared" ref="F1750:F1760" si="44">+C1750*E1750</f>
        <v>3964.4396200000001</v>
      </c>
    </row>
    <row r="1751" spans="1:6" outlineLevel="1" x14ac:dyDescent="0.25">
      <c r="B1751" s="34" t="s">
        <v>478</v>
      </c>
      <c r="C1751" s="39">
        <v>3.6120000000000001</v>
      </c>
      <c r="D1751" s="39" t="s">
        <v>201</v>
      </c>
      <c r="E1751" s="35">
        <v>2392.44</v>
      </c>
      <c r="F1751" s="35">
        <f t="shared" si="44"/>
        <v>8641.4932800000006</v>
      </c>
    </row>
    <row r="1752" spans="1:6" outlineLevel="1" x14ac:dyDescent="0.25">
      <c r="B1752" s="34" t="s">
        <v>437</v>
      </c>
      <c r="C1752" s="39">
        <v>5.33</v>
      </c>
      <c r="D1752" s="39" t="s">
        <v>201</v>
      </c>
      <c r="E1752" s="35">
        <v>490.77</v>
      </c>
      <c r="F1752" s="35">
        <f t="shared" si="44"/>
        <v>2615.8040999999998</v>
      </c>
    </row>
    <row r="1753" spans="1:6" outlineLevel="1" x14ac:dyDescent="0.25">
      <c r="B1753" s="34" t="s">
        <v>439</v>
      </c>
      <c r="C1753" s="39">
        <v>49.29</v>
      </c>
      <c r="D1753" s="39" t="s">
        <v>256</v>
      </c>
      <c r="E1753" s="35">
        <v>44.3</v>
      </c>
      <c r="F1753" s="35">
        <f t="shared" si="44"/>
        <v>2183.547</v>
      </c>
    </row>
    <row r="1754" spans="1:6" outlineLevel="1" x14ac:dyDescent="0.25">
      <c r="B1754" s="34" t="s">
        <v>316</v>
      </c>
      <c r="C1754" s="39">
        <v>9.86</v>
      </c>
      <c r="D1754" s="39" t="s">
        <v>112</v>
      </c>
      <c r="E1754" s="35">
        <v>27.69</v>
      </c>
      <c r="F1754" s="35">
        <f t="shared" si="44"/>
        <v>273.02339999999998</v>
      </c>
    </row>
    <row r="1755" spans="1:6" outlineLevel="1" x14ac:dyDescent="0.25">
      <c r="B1755" s="34" t="s">
        <v>440</v>
      </c>
      <c r="C1755" s="39">
        <v>0.7</v>
      </c>
      <c r="D1755" s="39" t="s">
        <v>112</v>
      </c>
      <c r="E1755" s="35">
        <v>49.56</v>
      </c>
      <c r="F1755" s="35">
        <f t="shared" si="44"/>
        <v>34.692</v>
      </c>
    </row>
    <row r="1756" spans="1:6" outlineLevel="1" x14ac:dyDescent="0.25">
      <c r="B1756" s="34" t="s">
        <v>441</v>
      </c>
      <c r="C1756" s="39">
        <v>0.7</v>
      </c>
      <c r="D1756" s="39" t="s">
        <v>112</v>
      </c>
      <c r="E1756" s="35">
        <v>40.380000000000003</v>
      </c>
      <c r="F1756" s="35">
        <f t="shared" si="44"/>
        <v>28.265999999999998</v>
      </c>
    </row>
    <row r="1757" spans="1:6" outlineLevel="1" x14ac:dyDescent="0.25">
      <c r="B1757" s="34" t="s">
        <v>455</v>
      </c>
      <c r="C1757" s="39">
        <v>2.78</v>
      </c>
      <c r="D1757" s="39" t="s">
        <v>290</v>
      </c>
      <c r="E1757" s="35">
        <v>271.54000000000002</v>
      </c>
      <c r="F1757" s="35">
        <f t="shared" si="44"/>
        <v>754.88120000000004</v>
      </c>
    </row>
    <row r="1758" spans="1:6" outlineLevel="1" x14ac:dyDescent="0.25">
      <c r="B1758" s="34" t="s">
        <v>456</v>
      </c>
      <c r="C1758" s="39">
        <v>2.78</v>
      </c>
      <c r="D1758" s="39" t="s">
        <v>290</v>
      </c>
      <c r="E1758" s="35">
        <v>431.39</v>
      </c>
      <c r="F1758" s="35">
        <f t="shared" si="44"/>
        <v>1199.2641999999998</v>
      </c>
    </row>
    <row r="1759" spans="1:6" outlineLevel="1" x14ac:dyDescent="0.25">
      <c r="B1759" s="34" t="s">
        <v>443</v>
      </c>
      <c r="C1759" s="39">
        <v>6.67</v>
      </c>
      <c r="D1759" s="39" t="s">
        <v>13</v>
      </c>
      <c r="E1759" s="35">
        <v>28.47</v>
      </c>
      <c r="F1759" s="35">
        <f t="shared" si="44"/>
        <v>189.89489999999998</v>
      </c>
    </row>
    <row r="1760" spans="1:6" outlineLevel="1" x14ac:dyDescent="0.25">
      <c r="B1760" s="34" t="s">
        <v>548</v>
      </c>
      <c r="C1760" s="39">
        <v>1</v>
      </c>
      <c r="D1760" s="39" t="s">
        <v>252</v>
      </c>
      <c r="E1760" s="35">
        <v>6885.46</v>
      </c>
      <c r="F1760" s="35">
        <f t="shared" si="44"/>
        <v>6885.46</v>
      </c>
    </row>
    <row r="1761" spans="1:6" outlineLevel="1" x14ac:dyDescent="0.25">
      <c r="B1761" s="34"/>
      <c r="C1761" s="39"/>
      <c r="D1761" s="39"/>
      <c r="E1761" s="35"/>
      <c r="F1761" s="35"/>
    </row>
    <row r="1762" spans="1:6" outlineLevel="1" x14ac:dyDescent="0.25">
      <c r="A1762" s="77"/>
      <c r="B1762" s="33" t="s">
        <v>569</v>
      </c>
      <c r="C1762" s="50"/>
      <c r="D1762" s="50"/>
      <c r="E1762" s="40" t="s">
        <v>252</v>
      </c>
      <c r="F1762" s="40">
        <f>SUM(F1763:F1765)</f>
        <v>26918.768199999999</v>
      </c>
    </row>
    <row r="1763" spans="1:6" outlineLevel="1" x14ac:dyDescent="0.25">
      <c r="B1763" s="34" t="s">
        <v>492</v>
      </c>
      <c r="C1763" s="39">
        <v>1</v>
      </c>
      <c r="D1763" s="39" t="s">
        <v>231</v>
      </c>
      <c r="E1763" s="35">
        <v>12605.93</v>
      </c>
      <c r="F1763" s="35">
        <f>+C1763*E1763</f>
        <v>12605.93</v>
      </c>
    </row>
    <row r="1764" spans="1:6" outlineLevel="1" x14ac:dyDescent="0.25">
      <c r="B1764" s="34" t="s">
        <v>437</v>
      </c>
      <c r="C1764" s="39">
        <v>5.33</v>
      </c>
      <c r="D1764" s="39" t="s">
        <v>201</v>
      </c>
      <c r="E1764" s="35">
        <v>518.54</v>
      </c>
      <c r="F1764" s="35">
        <f>+C1764*E1764</f>
        <v>2763.8181999999997</v>
      </c>
    </row>
    <row r="1765" spans="1:6" outlineLevel="1" x14ac:dyDescent="0.25">
      <c r="B1765" s="34" t="s">
        <v>493</v>
      </c>
      <c r="C1765" s="39">
        <v>1</v>
      </c>
      <c r="D1765" s="39" t="s">
        <v>231</v>
      </c>
      <c r="E1765" s="35">
        <v>11549.02</v>
      </c>
      <c r="F1765" s="35">
        <f>+C1765*E1765</f>
        <v>11549.02</v>
      </c>
    </row>
    <row r="1766" spans="1:6" outlineLevel="1" x14ac:dyDescent="0.25">
      <c r="B1766" s="34"/>
      <c r="C1766" s="39"/>
      <c r="D1766" s="39"/>
      <c r="E1766" s="35"/>
      <c r="F1766" s="35"/>
    </row>
    <row r="1767" spans="1:6" outlineLevel="1" x14ac:dyDescent="0.25">
      <c r="A1767" s="77"/>
      <c r="B1767" s="33" t="s">
        <v>570</v>
      </c>
      <c r="C1767" s="50"/>
      <c r="D1767" s="50"/>
      <c r="E1767" s="40" t="s">
        <v>252</v>
      </c>
      <c r="F1767" s="40">
        <f>SUM(F1768:F1771)</f>
        <v>26770.756999999998</v>
      </c>
    </row>
    <row r="1768" spans="1:6" outlineLevel="1" x14ac:dyDescent="0.25">
      <c r="B1768" s="34" t="s">
        <v>436</v>
      </c>
      <c r="C1768" s="39">
        <v>1.718</v>
      </c>
      <c r="D1768" s="39" t="s">
        <v>201</v>
      </c>
      <c r="E1768" s="35">
        <v>2307.59</v>
      </c>
      <c r="F1768" s="35">
        <f>+C1768*E1768</f>
        <v>3964.4396200000001</v>
      </c>
    </row>
    <row r="1769" spans="1:6" outlineLevel="1" x14ac:dyDescent="0.25">
      <c r="B1769" s="34" t="s">
        <v>478</v>
      </c>
      <c r="C1769" s="39">
        <v>3.6120000000000001</v>
      </c>
      <c r="D1769" s="39" t="s">
        <v>201</v>
      </c>
      <c r="E1769" s="35">
        <v>2392.44</v>
      </c>
      <c r="F1769" s="35">
        <f>+C1769*E1769</f>
        <v>8641.4932800000006</v>
      </c>
    </row>
    <row r="1770" spans="1:6" outlineLevel="1" x14ac:dyDescent="0.25">
      <c r="B1770" s="34" t="s">
        <v>437</v>
      </c>
      <c r="C1770" s="39">
        <v>5.33</v>
      </c>
      <c r="D1770" s="39" t="s">
        <v>201</v>
      </c>
      <c r="E1770" s="35">
        <v>490.77</v>
      </c>
      <c r="F1770" s="35">
        <f>+C1770*E1770</f>
        <v>2615.8040999999998</v>
      </c>
    </row>
    <row r="1771" spans="1:6" outlineLevel="1" x14ac:dyDescent="0.25">
      <c r="B1771" s="34" t="s">
        <v>493</v>
      </c>
      <c r="C1771" s="39">
        <v>1</v>
      </c>
      <c r="D1771" s="39" t="s">
        <v>231</v>
      </c>
      <c r="E1771" s="35">
        <v>11549.02</v>
      </c>
      <c r="F1771" s="35">
        <f>+C1771*E1771</f>
        <v>11549.02</v>
      </c>
    </row>
    <row r="1772" spans="1:6" outlineLevel="1" x14ac:dyDescent="0.25">
      <c r="B1772" s="34"/>
      <c r="C1772" s="39"/>
      <c r="D1772" s="39"/>
      <c r="E1772" s="35"/>
      <c r="F1772" s="35"/>
    </row>
    <row r="1773" spans="1:6" outlineLevel="1" x14ac:dyDescent="0.25">
      <c r="A1773" s="77"/>
      <c r="B1773" s="33" t="s">
        <v>571</v>
      </c>
      <c r="C1773" s="50"/>
      <c r="D1773" s="50"/>
      <c r="E1773" s="40" t="s">
        <v>252</v>
      </c>
      <c r="F1773" s="40">
        <f>SUM(F1774:F1776)</f>
        <v>26918.768199999999</v>
      </c>
    </row>
    <row r="1774" spans="1:6" outlineLevel="1" x14ac:dyDescent="0.25">
      <c r="B1774" s="34" t="s">
        <v>492</v>
      </c>
      <c r="C1774" s="39">
        <v>1</v>
      </c>
      <c r="D1774" s="39" t="s">
        <v>231</v>
      </c>
      <c r="E1774" s="35">
        <v>12605.93</v>
      </c>
      <c r="F1774" s="35">
        <f>+C1774*E1774</f>
        <v>12605.93</v>
      </c>
    </row>
    <row r="1775" spans="1:6" outlineLevel="1" x14ac:dyDescent="0.25">
      <c r="B1775" s="34" t="s">
        <v>437</v>
      </c>
      <c r="C1775" s="39">
        <v>5.33</v>
      </c>
      <c r="D1775" s="39" t="s">
        <v>201</v>
      </c>
      <c r="E1775" s="35">
        <v>518.54</v>
      </c>
      <c r="F1775" s="35">
        <f>+C1775*E1775</f>
        <v>2763.8181999999997</v>
      </c>
    </row>
    <row r="1776" spans="1:6" outlineLevel="1" x14ac:dyDescent="0.25">
      <c r="B1776" s="34" t="s">
        <v>493</v>
      </c>
      <c r="C1776" s="39">
        <v>1</v>
      </c>
      <c r="D1776" s="39" t="s">
        <v>231</v>
      </c>
      <c r="E1776" s="35">
        <v>11549.02</v>
      </c>
      <c r="F1776" s="35">
        <f>+C1776*E1776</f>
        <v>11549.02</v>
      </c>
    </row>
    <row r="1778" spans="1:6" s="5" customFormat="1" x14ac:dyDescent="0.25">
      <c r="A1778" s="76"/>
      <c r="B1778" s="6" t="s">
        <v>572</v>
      </c>
      <c r="C1778" s="48"/>
      <c r="D1778" s="48"/>
      <c r="E1778" s="7"/>
      <c r="F1778" s="7"/>
    </row>
    <row r="1779" spans="1:6" outlineLevel="1" x14ac:dyDescent="0.25">
      <c r="B1779" s="34"/>
      <c r="C1779" s="39"/>
      <c r="D1779" s="39"/>
      <c r="E1779" s="35"/>
      <c r="F1779" s="35"/>
    </row>
    <row r="1780" spans="1:6" outlineLevel="1" x14ac:dyDescent="0.25">
      <c r="A1780" s="77"/>
      <c r="B1780" s="33" t="s">
        <v>573</v>
      </c>
      <c r="C1780" s="50"/>
      <c r="D1780" s="50"/>
      <c r="E1780" s="40" t="s">
        <v>252</v>
      </c>
      <c r="F1780" s="40">
        <f>SUM(F1781:F1791)</f>
        <v>37365.23581372419</v>
      </c>
    </row>
    <row r="1781" spans="1:6" outlineLevel="1" x14ac:dyDescent="0.25">
      <c r="B1781" s="34" t="s">
        <v>574</v>
      </c>
      <c r="C1781" s="39">
        <v>1.7027000000000001</v>
      </c>
      <c r="D1781" s="39" t="s">
        <v>201</v>
      </c>
      <c r="E1781" s="35">
        <v>2307.59</v>
      </c>
      <c r="F1781" s="35">
        <f t="shared" ref="F1781:F1791" si="45">+C1781*E1781</f>
        <v>3929.1334930000003</v>
      </c>
    </row>
    <row r="1782" spans="1:6" outlineLevel="1" x14ac:dyDescent="0.25">
      <c r="B1782" s="34" t="s">
        <v>575</v>
      </c>
      <c r="C1782" s="39">
        <v>5.6896000000000004</v>
      </c>
      <c r="D1782" s="39" t="s">
        <v>201</v>
      </c>
      <c r="E1782" s="35">
        <v>2316.91</v>
      </c>
      <c r="F1782" s="35">
        <f t="shared" si="45"/>
        <v>13182.291136</v>
      </c>
    </row>
    <row r="1783" spans="1:6" outlineLevel="1" x14ac:dyDescent="0.25">
      <c r="B1783" s="34" t="s">
        <v>576</v>
      </c>
      <c r="C1783" s="39">
        <v>14.144271570014144</v>
      </c>
      <c r="D1783" s="39" t="s">
        <v>290</v>
      </c>
      <c r="E1783" s="35">
        <v>108.82</v>
      </c>
      <c r="F1783" s="35">
        <f t="shared" si="45"/>
        <v>1539.179632248939</v>
      </c>
    </row>
    <row r="1784" spans="1:6" outlineLevel="1" x14ac:dyDescent="0.25">
      <c r="B1784" s="34" t="s">
        <v>577</v>
      </c>
      <c r="C1784" s="39">
        <v>73.709999999999994</v>
      </c>
      <c r="D1784" s="39" t="s">
        <v>256</v>
      </c>
      <c r="E1784" s="35">
        <v>44.3</v>
      </c>
      <c r="F1784" s="35">
        <f t="shared" si="45"/>
        <v>3265.3529999999996</v>
      </c>
    </row>
    <row r="1785" spans="1:6" outlineLevel="1" x14ac:dyDescent="0.25">
      <c r="B1785" s="34" t="s">
        <v>578</v>
      </c>
      <c r="C1785" s="39">
        <v>11.79</v>
      </c>
      <c r="D1785" s="39" t="s">
        <v>112</v>
      </c>
      <c r="E1785" s="35">
        <v>27.69</v>
      </c>
      <c r="F1785" s="35">
        <f t="shared" si="45"/>
        <v>326.46510000000001</v>
      </c>
    </row>
    <row r="1786" spans="1:6" outlineLevel="1" x14ac:dyDescent="0.25">
      <c r="B1786" s="34" t="s">
        <v>579</v>
      </c>
      <c r="C1786" s="39">
        <v>3.54</v>
      </c>
      <c r="D1786" s="39" t="s">
        <v>112</v>
      </c>
      <c r="E1786" s="35">
        <v>49.56</v>
      </c>
      <c r="F1786" s="35">
        <f t="shared" si="45"/>
        <v>175.44240000000002</v>
      </c>
    </row>
    <row r="1787" spans="1:6" outlineLevel="1" x14ac:dyDescent="0.25">
      <c r="B1787" s="34" t="s">
        <v>580</v>
      </c>
      <c r="C1787" s="39">
        <v>3.54</v>
      </c>
      <c r="D1787" s="39" t="s">
        <v>112</v>
      </c>
      <c r="E1787" s="35">
        <v>40.380000000000003</v>
      </c>
      <c r="F1787" s="35">
        <f t="shared" si="45"/>
        <v>142.9452</v>
      </c>
    </row>
    <row r="1788" spans="1:6" outlineLevel="1" x14ac:dyDescent="0.25">
      <c r="B1788" s="34" t="s">
        <v>581</v>
      </c>
      <c r="C1788" s="39">
        <v>14.144271570014144</v>
      </c>
      <c r="D1788" s="39" t="s">
        <v>290</v>
      </c>
      <c r="E1788" s="35">
        <v>460.23</v>
      </c>
      <c r="F1788" s="35">
        <f t="shared" si="45"/>
        <v>6509.6181046676102</v>
      </c>
    </row>
    <row r="1789" spans="1:6" outlineLevel="1" x14ac:dyDescent="0.25">
      <c r="B1789" s="34" t="s">
        <v>582</v>
      </c>
      <c r="C1789" s="39">
        <v>14.144271570014144</v>
      </c>
      <c r="D1789" s="39" t="s">
        <v>290</v>
      </c>
      <c r="E1789" s="35">
        <v>243.06</v>
      </c>
      <c r="F1789" s="35">
        <f t="shared" si="45"/>
        <v>3437.9066478076379</v>
      </c>
    </row>
    <row r="1790" spans="1:6" outlineLevel="1" x14ac:dyDescent="0.25">
      <c r="B1790" s="34" t="s">
        <v>583</v>
      </c>
      <c r="C1790" s="39">
        <v>13.33</v>
      </c>
      <c r="D1790" s="39" t="s">
        <v>13</v>
      </c>
      <c r="E1790" s="35">
        <v>28.47</v>
      </c>
      <c r="F1790" s="35">
        <f t="shared" si="45"/>
        <v>379.50509999999997</v>
      </c>
    </row>
    <row r="1791" spans="1:6" outlineLevel="1" x14ac:dyDescent="0.25">
      <c r="B1791" s="34" t="s">
        <v>584</v>
      </c>
      <c r="C1791" s="39">
        <v>1.1000000000000001</v>
      </c>
      <c r="D1791" s="39" t="s">
        <v>252</v>
      </c>
      <c r="E1791" s="35">
        <v>4070.36</v>
      </c>
      <c r="F1791" s="35">
        <f t="shared" si="45"/>
        <v>4477.3960000000006</v>
      </c>
    </row>
    <row r="1792" spans="1:6" outlineLevel="1" x14ac:dyDescent="0.25">
      <c r="B1792" s="34"/>
      <c r="C1792" s="39"/>
      <c r="D1792" s="39"/>
      <c r="E1792" s="35"/>
      <c r="F1792" s="35"/>
    </row>
    <row r="1793" spans="1:6" outlineLevel="1" x14ac:dyDescent="0.25">
      <c r="A1793" s="77"/>
      <c r="B1793" s="33" t="s">
        <v>585</v>
      </c>
      <c r="C1793" s="50"/>
      <c r="D1793" s="50"/>
      <c r="E1793" s="40" t="s">
        <v>252</v>
      </c>
      <c r="F1793" s="40">
        <f>SUM(F1794:F1804)</f>
        <v>38042.395813724186</v>
      </c>
    </row>
    <row r="1794" spans="1:6" outlineLevel="1" x14ac:dyDescent="0.25">
      <c r="B1794" s="34" t="s">
        <v>574</v>
      </c>
      <c r="C1794" s="39">
        <v>1.7027000000000001</v>
      </c>
      <c r="D1794" s="39" t="s">
        <v>201</v>
      </c>
      <c r="E1794" s="35">
        <v>2307.59</v>
      </c>
      <c r="F1794" s="35">
        <f t="shared" ref="F1794:F1804" si="46">+C1794*E1794</f>
        <v>3929.1334930000003</v>
      </c>
    </row>
    <row r="1795" spans="1:6" outlineLevel="1" x14ac:dyDescent="0.25">
      <c r="B1795" s="34" t="s">
        <v>575</v>
      </c>
      <c r="C1795" s="39">
        <v>5.6896000000000004</v>
      </c>
      <c r="D1795" s="39" t="s">
        <v>201</v>
      </c>
      <c r="E1795" s="35">
        <v>2316.91</v>
      </c>
      <c r="F1795" s="35">
        <f t="shared" si="46"/>
        <v>13182.291136</v>
      </c>
    </row>
    <row r="1796" spans="1:6" outlineLevel="1" x14ac:dyDescent="0.25">
      <c r="B1796" s="34" t="s">
        <v>576</v>
      </c>
      <c r="C1796" s="39">
        <v>14.144271570014144</v>
      </c>
      <c r="D1796" s="39" t="s">
        <v>290</v>
      </c>
      <c r="E1796" s="35">
        <v>108.82</v>
      </c>
      <c r="F1796" s="35">
        <f t="shared" si="46"/>
        <v>1539.179632248939</v>
      </c>
    </row>
    <row r="1797" spans="1:6" outlineLevel="1" x14ac:dyDescent="0.25">
      <c r="B1797" s="34" t="s">
        <v>577</v>
      </c>
      <c r="C1797" s="39">
        <v>73.709999999999994</v>
      </c>
      <c r="D1797" s="39" t="s">
        <v>256</v>
      </c>
      <c r="E1797" s="35">
        <v>44.3</v>
      </c>
      <c r="F1797" s="35">
        <f t="shared" si="46"/>
        <v>3265.3529999999996</v>
      </c>
    </row>
    <row r="1798" spans="1:6" outlineLevel="1" x14ac:dyDescent="0.25">
      <c r="B1798" s="34" t="s">
        <v>578</v>
      </c>
      <c r="C1798" s="39">
        <v>11.79</v>
      </c>
      <c r="D1798" s="39" t="s">
        <v>112</v>
      </c>
      <c r="E1798" s="35">
        <v>27.69</v>
      </c>
      <c r="F1798" s="35">
        <f t="shared" si="46"/>
        <v>326.46510000000001</v>
      </c>
    </row>
    <row r="1799" spans="1:6" outlineLevel="1" x14ac:dyDescent="0.25">
      <c r="B1799" s="34" t="s">
        <v>579</v>
      </c>
      <c r="C1799" s="39">
        <v>3.54</v>
      </c>
      <c r="D1799" s="39" t="s">
        <v>112</v>
      </c>
      <c r="E1799" s="35">
        <v>49.56</v>
      </c>
      <c r="F1799" s="35">
        <f t="shared" si="46"/>
        <v>175.44240000000002</v>
      </c>
    </row>
    <row r="1800" spans="1:6" outlineLevel="1" x14ac:dyDescent="0.25">
      <c r="B1800" s="34" t="s">
        <v>580</v>
      </c>
      <c r="C1800" s="39">
        <v>3.54</v>
      </c>
      <c r="D1800" s="39" t="s">
        <v>112</v>
      </c>
      <c r="E1800" s="35">
        <v>40.380000000000003</v>
      </c>
      <c r="F1800" s="35">
        <f t="shared" si="46"/>
        <v>142.9452</v>
      </c>
    </row>
    <row r="1801" spans="1:6" outlineLevel="1" x14ac:dyDescent="0.25">
      <c r="B1801" s="34" t="s">
        <v>581</v>
      </c>
      <c r="C1801" s="39">
        <v>14.144271570014144</v>
      </c>
      <c r="D1801" s="39" t="s">
        <v>290</v>
      </c>
      <c r="E1801" s="35">
        <v>460.23</v>
      </c>
      <c r="F1801" s="35">
        <f t="shared" si="46"/>
        <v>6509.6181046676102</v>
      </c>
    </row>
    <row r="1802" spans="1:6" outlineLevel="1" x14ac:dyDescent="0.25">
      <c r="B1802" s="34" t="s">
        <v>582</v>
      </c>
      <c r="C1802" s="39">
        <v>14.144271570014144</v>
      </c>
      <c r="D1802" s="39" t="s">
        <v>290</v>
      </c>
      <c r="E1802" s="35">
        <v>243.06</v>
      </c>
      <c r="F1802" s="35">
        <f t="shared" si="46"/>
        <v>3437.9066478076379</v>
      </c>
    </row>
    <row r="1803" spans="1:6" outlineLevel="1" x14ac:dyDescent="0.25">
      <c r="B1803" s="34" t="s">
        <v>583</v>
      </c>
      <c r="C1803" s="39">
        <v>13.33</v>
      </c>
      <c r="D1803" s="39" t="s">
        <v>13</v>
      </c>
      <c r="E1803" s="35">
        <v>28.47</v>
      </c>
      <c r="F1803" s="35">
        <f t="shared" si="46"/>
        <v>379.50509999999997</v>
      </c>
    </row>
    <row r="1804" spans="1:6" outlineLevel="1" x14ac:dyDescent="0.25">
      <c r="B1804" s="34" t="s">
        <v>584</v>
      </c>
      <c r="C1804" s="39">
        <v>1.1000000000000001</v>
      </c>
      <c r="D1804" s="39" t="s">
        <v>252</v>
      </c>
      <c r="E1804" s="35">
        <v>4685.96</v>
      </c>
      <c r="F1804" s="35">
        <f t="shared" si="46"/>
        <v>5154.5560000000005</v>
      </c>
    </row>
    <row r="1806" spans="1:6" s="5" customFormat="1" x14ac:dyDescent="0.25">
      <c r="A1806" s="76"/>
      <c r="B1806" s="6" t="s">
        <v>586</v>
      </c>
      <c r="C1806" s="48"/>
      <c r="D1806" s="48"/>
      <c r="E1806" s="7"/>
      <c r="F1806" s="7"/>
    </row>
    <row r="1807" spans="1:6" outlineLevel="1" x14ac:dyDescent="0.25">
      <c r="B1807" s="34"/>
      <c r="C1807" s="39"/>
      <c r="D1807" s="39"/>
      <c r="E1807" s="35"/>
      <c r="F1807" s="35"/>
    </row>
    <row r="1808" spans="1:6" outlineLevel="1" x14ac:dyDescent="0.25">
      <c r="A1808" s="77"/>
      <c r="B1808" s="33" t="s">
        <v>587</v>
      </c>
      <c r="C1808" s="50"/>
      <c r="D1808" s="50"/>
      <c r="E1808" s="40" t="s">
        <v>252</v>
      </c>
      <c r="F1808" s="40">
        <f>SUM(F1809:F1818)</f>
        <v>26998.895080000002</v>
      </c>
    </row>
    <row r="1809" spans="1:6" outlineLevel="1" x14ac:dyDescent="0.25">
      <c r="B1809" s="34" t="s">
        <v>588</v>
      </c>
      <c r="C1809" s="39">
        <v>1.7230000000000001</v>
      </c>
      <c r="D1809" s="39" t="s">
        <v>201</v>
      </c>
      <c r="E1809" s="35">
        <v>2307.59</v>
      </c>
      <c r="F1809" s="35">
        <f t="shared" ref="F1809:F1818" si="47">+C1809*E1809</f>
        <v>3975.9775700000005</v>
      </c>
    </row>
    <row r="1810" spans="1:6" outlineLevel="1" x14ac:dyDescent="0.25">
      <c r="B1810" s="34" t="s">
        <v>436</v>
      </c>
      <c r="C1810" s="39">
        <v>1.899</v>
      </c>
      <c r="D1810" s="39" t="s">
        <v>201</v>
      </c>
      <c r="E1810" s="35">
        <v>2307.59</v>
      </c>
      <c r="F1810" s="35">
        <f t="shared" si="47"/>
        <v>4382.1134099999999</v>
      </c>
    </row>
    <row r="1811" spans="1:6" outlineLevel="1" x14ac:dyDescent="0.25">
      <c r="B1811" s="34" t="s">
        <v>437</v>
      </c>
      <c r="C1811" s="39">
        <v>33.33</v>
      </c>
      <c r="D1811" s="39" t="s">
        <v>290</v>
      </c>
      <c r="E1811" s="35">
        <v>108.82</v>
      </c>
      <c r="F1811" s="35">
        <f t="shared" si="47"/>
        <v>3626.9705999999996</v>
      </c>
    </row>
    <row r="1812" spans="1:6" outlineLevel="1" x14ac:dyDescent="0.25">
      <c r="B1812" s="34" t="s">
        <v>439</v>
      </c>
      <c r="C1812" s="39">
        <v>97.97</v>
      </c>
      <c r="D1812" s="39" t="s">
        <v>256</v>
      </c>
      <c r="E1812" s="35">
        <v>44.3</v>
      </c>
      <c r="F1812" s="35">
        <f t="shared" si="47"/>
        <v>4340.0709999999999</v>
      </c>
    </row>
    <row r="1813" spans="1:6" outlineLevel="1" x14ac:dyDescent="0.25">
      <c r="B1813" s="34" t="s">
        <v>316</v>
      </c>
      <c r="C1813" s="39">
        <v>19.59</v>
      </c>
      <c r="D1813" s="39" t="s">
        <v>112</v>
      </c>
      <c r="E1813" s="35">
        <v>27.69</v>
      </c>
      <c r="F1813" s="35">
        <f t="shared" si="47"/>
        <v>542.44709999999998</v>
      </c>
    </row>
    <row r="1814" spans="1:6" outlineLevel="1" x14ac:dyDescent="0.25">
      <c r="B1814" s="34" t="s">
        <v>440</v>
      </c>
      <c r="C1814" s="39">
        <v>8.33</v>
      </c>
      <c r="D1814" s="39" t="s">
        <v>112</v>
      </c>
      <c r="E1814" s="35">
        <v>49.56</v>
      </c>
      <c r="F1814" s="35">
        <f t="shared" si="47"/>
        <v>412.83480000000003</v>
      </c>
    </row>
    <row r="1815" spans="1:6" outlineLevel="1" x14ac:dyDescent="0.25">
      <c r="B1815" s="34" t="s">
        <v>441</v>
      </c>
      <c r="C1815" s="39">
        <v>8.33</v>
      </c>
      <c r="D1815" s="39" t="s">
        <v>112</v>
      </c>
      <c r="E1815" s="35">
        <v>40.380000000000003</v>
      </c>
      <c r="F1815" s="35">
        <f t="shared" si="47"/>
        <v>336.36540000000002</v>
      </c>
    </row>
    <row r="1816" spans="1:6" outlineLevel="1" x14ac:dyDescent="0.25">
      <c r="B1816" s="34" t="s">
        <v>442</v>
      </c>
      <c r="C1816" s="39">
        <v>33.33</v>
      </c>
      <c r="D1816" s="39" t="s">
        <v>290</v>
      </c>
      <c r="E1816" s="35">
        <v>135.77000000000001</v>
      </c>
      <c r="F1816" s="35">
        <f t="shared" si="47"/>
        <v>4525.2141000000001</v>
      </c>
    </row>
    <row r="1817" spans="1:6" outlineLevel="1" x14ac:dyDescent="0.25">
      <c r="B1817" s="34" t="s">
        <v>443</v>
      </c>
      <c r="C1817" s="39">
        <v>13.33</v>
      </c>
      <c r="D1817" s="39" t="s">
        <v>13</v>
      </c>
      <c r="E1817" s="35">
        <v>28.47</v>
      </c>
      <c r="F1817" s="35">
        <f t="shared" si="47"/>
        <v>379.50509999999997</v>
      </c>
    </row>
    <row r="1818" spans="1:6" outlineLevel="1" x14ac:dyDescent="0.25">
      <c r="B1818" s="34" t="s">
        <v>457</v>
      </c>
      <c r="C1818" s="39">
        <v>1.1000000000000001</v>
      </c>
      <c r="D1818" s="39" t="s">
        <v>252</v>
      </c>
      <c r="E1818" s="35">
        <v>4070.36</v>
      </c>
      <c r="F1818" s="35">
        <f t="shared" si="47"/>
        <v>4477.3960000000006</v>
      </c>
    </row>
    <row r="1819" spans="1:6" outlineLevel="1" x14ac:dyDescent="0.25">
      <c r="B1819" s="34"/>
      <c r="C1819" s="39"/>
      <c r="D1819" s="39"/>
      <c r="E1819" s="35"/>
      <c r="F1819" s="35"/>
    </row>
    <row r="1820" spans="1:6" outlineLevel="1" x14ac:dyDescent="0.25">
      <c r="A1820" s="77"/>
      <c r="B1820" s="33" t="s">
        <v>589</v>
      </c>
      <c r="C1820" s="50"/>
      <c r="D1820" s="50"/>
      <c r="E1820" s="40" t="s">
        <v>252</v>
      </c>
      <c r="F1820" s="40">
        <f>SUM(F1821:F1830)</f>
        <v>27676.055080000002</v>
      </c>
    </row>
    <row r="1821" spans="1:6" outlineLevel="1" x14ac:dyDescent="0.25">
      <c r="B1821" s="34" t="s">
        <v>590</v>
      </c>
      <c r="C1821" s="39">
        <v>1.7230000000000001</v>
      </c>
      <c r="D1821" s="39" t="s">
        <v>201</v>
      </c>
      <c r="E1821" s="35">
        <v>2307.59</v>
      </c>
      <c r="F1821" s="35">
        <f t="shared" ref="F1821:F1830" si="48">+C1821*E1821</f>
        <v>3975.9775700000005</v>
      </c>
    </row>
    <row r="1822" spans="1:6" outlineLevel="1" x14ac:dyDescent="0.25">
      <c r="B1822" s="34" t="s">
        <v>436</v>
      </c>
      <c r="C1822" s="39">
        <v>1.899</v>
      </c>
      <c r="D1822" s="39" t="s">
        <v>201</v>
      </c>
      <c r="E1822" s="35">
        <v>2307.59</v>
      </c>
      <c r="F1822" s="35">
        <f t="shared" si="48"/>
        <v>4382.1134099999999</v>
      </c>
    </row>
    <row r="1823" spans="1:6" outlineLevel="1" x14ac:dyDescent="0.25">
      <c r="B1823" s="34" t="s">
        <v>437</v>
      </c>
      <c r="C1823" s="39">
        <v>33.33</v>
      </c>
      <c r="D1823" s="39" t="s">
        <v>290</v>
      </c>
      <c r="E1823" s="35">
        <v>108.82</v>
      </c>
      <c r="F1823" s="35">
        <f t="shared" si="48"/>
        <v>3626.9705999999996</v>
      </c>
    </row>
    <row r="1824" spans="1:6" outlineLevel="1" x14ac:dyDescent="0.25">
      <c r="B1824" s="34" t="s">
        <v>439</v>
      </c>
      <c r="C1824" s="39">
        <v>97.97</v>
      </c>
      <c r="D1824" s="39" t="s">
        <v>256</v>
      </c>
      <c r="E1824" s="35">
        <v>44.3</v>
      </c>
      <c r="F1824" s="35">
        <f t="shared" si="48"/>
        <v>4340.0709999999999</v>
      </c>
    </row>
    <row r="1825" spans="1:6" outlineLevel="1" x14ac:dyDescent="0.25">
      <c r="B1825" s="34" t="s">
        <v>316</v>
      </c>
      <c r="C1825" s="39">
        <v>19.59</v>
      </c>
      <c r="D1825" s="39" t="s">
        <v>112</v>
      </c>
      <c r="E1825" s="35">
        <v>27.69</v>
      </c>
      <c r="F1825" s="35">
        <f t="shared" si="48"/>
        <v>542.44709999999998</v>
      </c>
    </row>
    <row r="1826" spans="1:6" outlineLevel="1" x14ac:dyDescent="0.25">
      <c r="B1826" s="34" t="s">
        <v>440</v>
      </c>
      <c r="C1826" s="39">
        <v>8.33</v>
      </c>
      <c r="D1826" s="39" t="s">
        <v>112</v>
      </c>
      <c r="E1826" s="35">
        <v>49.56</v>
      </c>
      <c r="F1826" s="35">
        <f t="shared" si="48"/>
        <v>412.83480000000003</v>
      </c>
    </row>
    <row r="1827" spans="1:6" outlineLevel="1" x14ac:dyDescent="0.25">
      <c r="B1827" s="34" t="s">
        <v>441</v>
      </c>
      <c r="C1827" s="39">
        <v>8.33</v>
      </c>
      <c r="D1827" s="39" t="s">
        <v>112</v>
      </c>
      <c r="E1827" s="35">
        <v>40.380000000000003</v>
      </c>
      <c r="F1827" s="35">
        <f t="shared" si="48"/>
        <v>336.36540000000002</v>
      </c>
    </row>
    <row r="1828" spans="1:6" outlineLevel="1" x14ac:dyDescent="0.25">
      <c r="B1828" s="34" t="s">
        <v>442</v>
      </c>
      <c r="C1828" s="39">
        <v>33.33</v>
      </c>
      <c r="D1828" s="39" t="s">
        <v>290</v>
      </c>
      <c r="E1828" s="35">
        <v>135.77000000000001</v>
      </c>
      <c r="F1828" s="35">
        <f t="shared" si="48"/>
        <v>4525.2141000000001</v>
      </c>
    </row>
    <row r="1829" spans="1:6" outlineLevel="1" x14ac:dyDescent="0.25">
      <c r="B1829" s="34" t="s">
        <v>443</v>
      </c>
      <c r="C1829" s="39">
        <v>13.33</v>
      </c>
      <c r="D1829" s="39" t="s">
        <v>13</v>
      </c>
      <c r="E1829" s="35">
        <v>28.47</v>
      </c>
      <c r="F1829" s="35">
        <f t="shared" si="48"/>
        <v>379.50509999999997</v>
      </c>
    </row>
    <row r="1830" spans="1:6" outlineLevel="1" x14ac:dyDescent="0.25">
      <c r="B1830" s="34" t="s">
        <v>460</v>
      </c>
      <c r="C1830" s="39">
        <v>1.1000000000000001</v>
      </c>
      <c r="D1830" s="39" t="s">
        <v>252</v>
      </c>
      <c r="E1830" s="35">
        <v>4685.96</v>
      </c>
      <c r="F1830" s="35">
        <f t="shared" si="48"/>
        <v>5154.5560000000005</v>
      </c>
    </row>
    <row r="1831" spans="1:6" outlineLevel="1" x14ac:dyDescent="0.25">
      <c r="B1831" s="34"/>
      <c r="C1831" s="39"/>
      <c r="D1831" s="39"/>
      <c r="E1831" s="35"/>
      <c r="F1831" s="35"/>
    </row>
    <row r="1832" spans="1:6" outlineLevel="1" x14ac:dyDescent="0.25">
      <c r="A1832" s="77"/>
      <c r="B1832" s="33" t="s">
        <v>591</v>
      </c>
      <c r="C1832" s="50"/>
      <c r="D1832" s="50"/>
      <c r="E1832" s="40" t="s">
        <v>252</v>
      </c>
      <c r="F1832" s="40">
        <f>SUM(F1833:F1842)</f>
        <v>26998.895080000002</v>
      </c>
    </row>
    <row r="1833" spans="1:6" outlineLevel="1" x14ac:dyDescent="0.25">
      <c r="B1833" s="34" t="s">
        <v>592</v>
      </c>
      <c r="C1833" s="39">
        <v>1.7230000000000001</v>
      </c>
      <c r="D1833" s="39" t="s">
        <v>201</v>
      </c>
      <c r="E1833" s="35">
        <v>2307.59</v>
      </c>
      <c r="F1833" s="35">
        <f t="shared" ref="F1833:F1842" si="49">+C1833*E1833</f>
        <v>3975.9775700000005</v>
      </c>
    </row>
    <row r="1834" spans="1:6" outlineLevel="1" x14ac:dyDescent="0.25">
      <c r="B1834" s="34" t="s">
        <v>436</v>
      </c>
      <c r="C1834" s="39">
        <v>1.899</v>
      </c>
      <c r="D1834" s="39" t="s">
        <v>201</v>
      </c>
      <c r="E1834" s="35">
        <v>2307.59</v>
      </c>
      <c r="F1834" s="35">
        <f t="shared" si="49"/>
        <v>4382.1134099999999</v>
      </c>
    </row>
    <row r="1835" spans="1:6" outlineLevel="1" x14ac:dyDescent="0.25">
      <c r="B1835" s="34" t="s">
        <v>437</v>
      </c>
      <c r="C1835" s="39">
        <v>33.33</v>
      </c>
      <c r="D1835" s="39" t="s">
        <v>290</v>
      </c>
      <c r="E1835" s="35">
        <v>108.82</v>
      </c>
      <c r="F1835" s="35">
        <f t="shared" si="49"/>
        <v>3626.9705999999996</v>
      </c>
    </row>
    <row r="1836" spans="1:6" outlineLevel="1" x14ac:dyDescent="0.25">
      <c r="B1836" s="34" t="s">
        <v>439</v>
      </c>
      <c r="C1836" s="39">
        <v>97.97</v>
      </c>
      <c r="D1836" s="39" t="s">
        <v>256</v>
      </c>
      <c r="E1836" s="35">
        <v>44.3</v>
      </c>
      <c r="F1836" s="35">
        <f t="shared" si="49"/>
        <v>4340.0709999999999</v>
      </c>
    </row>
    <row r="1837" spans="1:6" outlineLevel="1" x14ac:dyDescent="0.25">
      <c r="B1837" s="34" t="s">
        <v>316</v>
      </c>
      <c r="C1837" s="39">
        <v>19.59</v>
      </c>
      <c r="D1837" s="39" t="s">
        <v>112</v>
      </c>
      <c r="E1837" s="35">
        <v>27.69</v>
      </c>
      <c r="F1837" s="35">
        <f t="shared" si="49"/>
        <v>542.44709999999998</v>
      </c>
    </row>
    <row r="1838" spans="1:6" outlineLevel="1" x14ac:dyDescent="0.25">
      <c r="B1838" s="34" t="s">
        <v>440</v>
      </c>
      <c r="C1838" s="39">
        <v>8.33</v>
      </c>
      <c r="D1838" s="39" t="s">
        <v>112</v>
      </c>
      <c r="E1838" s="35">
        <v>49.56</v>
      </c>
      <c r="F1838" s="35">
        <f t="shared" si="49"/>
        <v>412.83480000000003</v>
      </c>
    </row>
    <row r="1839" spans="1:6" outlineLevel="1" x14ac:dyDescent="0.25">
      <c r="B1839" s="34" t="s">
        <v>441</v>
      </c>
      <c r="C1839" s="39">
        <v>8.33</v>
      </c>
      <c r="D1839" s="39" t="s">
        <v>112</v>
      </c>
      <c r="E1839" s="35">
        <v>40.380000000000003</v>
      </c>
      <c r="F1839" s="35">
        <f t="shared" si="49"/>
        <v>336.36540000000002</v>
      </c>
    </row>
    <row r="1840" spans="1:6" outlineLevel="1" x14ac:dyDescent="0.25">
      <c r="B1840" s="34" t="s">
        <v>442</v>
      </c>
      <c r="C1840" s="39">
        <v>33.33</v>
      </c>
      <c r="D1840" s="39" t="s">
        <v>290</v>
      </c>
      <c r="E1840" s="35">
        <v>135.77000000000001</v>
      </c>
      <c r="F1840" s="35">
        <f t="shared" si="49"/>
        <v>4525.2141000000001</v>
      </c>
    </row>
    <row r="1841" spans="1:6" outlineLevel="1" x14ac:dyDescent="0.25">
      <c r="B1841" s="34" t="s">
        <v>443</v>
      </c>
      <c r="C1841" s="39">
        <v>13.33</v>
      </c>
      <c r="D1841" s="39" t="s">
        <v>13</v>
      </c>
      <c r="E1841" s="35">
        <v>28.47</v>
      </c>
      <c r="F1841" s="35">
        <f t="shared" si="49"/>
        <v>379.50509999999997</v>
      </c>
    </row>
    <row r="1842" spans="1:6" outlineLevel="1" x14ac:dyDescent="0.25">
      <c r="B1842" s="34" t="s">
        <v>457</v>
      </c>
      <c r="C1842" s="39">
        <v>1.1000000000000001</v>
      </c>
      <c r="D1842" s="39" t="s">
        <v>252</v>
      </c>
      <c r="E1842" s="35">
        <v>4070.36</v>
      </c>
      <c r="F1842" s="35">
        <f t="shared" si="49"/>
        <v>4477.3960000000006</v>
      </c>
    </row>
    <row r="1843" spans="1:6" outlineLevel="1" x14ac:dyDescent="0.25">
      <c r="B1843" s="34"/>
      <c r="C1843" s="39"/>
      <c r="D1843" s="39"/>
      <c r="E1843" s="35"/>
      <c r="F1843" s="35"/>
    </row>
    <row r="1844" spans="1:6" outlineLevel="1" x14ac:dyDescent="0.25">
      <c r="A1844" s="77"/>
      <c r="B1844" s="33" t="s">
        <v>589</v>
      </c>
      <c r="C1844" s="50"/>
      <c r="D1844" s="50"/>
      <c r="E1844" s="40" t="s">
        <v>252</v>
      </c>
      <c r="F1844" s="40">
        <f>SUM(F1845:F1854)</f>
        <v>27676.055080000002</v>
      </c>
    </row>
    <row r="1845" spans="1:6" outlineLevel="1" x14ac:dyDescent="0.25">
      <c r="B1845" s="34" t="s">
        <v>592</v>
      </c>
      <c r="C1845" s="39">
        <v>1.7230000000000001</v>
      </c>
      <c r="D1845" s="39" t="s">
        <v>201</v>
      </c>
      <c r="E1845" s="35">
        <v>2307.59</v>
      </c>
      <c r="F1845" s="35">
        <f t="shared" ref="F1845:F1854" si="50">+C1845*E1845</f>
        <v>3975.9775700000005</v>
      </c>
    </row>
    <row r="1846" spans="1:6" outlineLevel="1" x14ac:dyDescent="0.25">
      <c r="B1846" s="34" t="s">
        <v>436</v>
      </c>
      <c r="C1846" s="39">
        <v>1.899</v>
      </c>
      <c r="D1846" s="39" t="s">
        <v>201</v>
      </c>
      <c r="E1846" s="35">
        <v>2307.59</v>
      </c>
      <c r="F1846" s="35">
        <f t="shared" si="50"/>
        <v>4382.1134099999999</v>
      </c>
    </row>
    <row r="1847" spans="1:6" outlineLevel="1" x14ac:dyDescent="0.25">
      <c r="B1847" s="34" t="s">
        <v>437</v>
      </c>
      <c r="C1847" s="39">
        <v>33.33</v>
      </c>
      <c r="D1847" s="39" t="s">
        <v>290</v>
      </c>
      <c r="E1847" s="35">
        <v>108.82</v>
      </c>
      <c r="F1847" s="35">
        <f t="shared" si="50"/>
        <v>3626.9705999999996</v>
      </c>
    </row>
    <row r="1848" spans="1:6" outlineLevel="1" x14ac:dyDescent="0.25">
      <c r="B1848" s="34" t="s">
        <v>439</v>
      </c>
      <c r="C1848" s="39">
        <v>97.97</v>
      </c>
      <c r="D1848" s="39" t="s">
        <v>256</v>
      </c>
      <c r="E1848" s="35">
        <v>44.3</v>
      </c>
      <c r="F1848" s="35">
        <f t="shared" si="50"/>
        <v>4340.0709999999999</v>
      </c>
    </row>
    <row r="1849" spans="1:6" outlineLevel="1" x14ac:dyDescent="0.25">
      <c r="B1849" s="34" t="s">
        <v>316</v>
      </c>
      <c r="C1849" s="39">
        <v>19.59</v>
      </c>
      <c r="D1849" s="39" t="s">
        <v>112</v>
      </c>
      <c r="E1849" s="35">
        <v>27.69</v>
      </c>
      <c r="F1849" s="35">
        <f t="shared" si="50"/>
        <v>542.44709999999998</v>
      </c>
    </row>
    <row r="1850" spans="1:6" outlineLevel="1" x14ac:dyDescent="0.25">
      <c r="B1850" s="34" t="s">
        <v>440</v>
      </c>
      <c r="C1850" s="39">
        <v>8.33</v>
      </c>
      <c r="D1850" s="39" t="s">
        <v>112</v>
      </c>
      <c r="E1850" s="35">
        <v>49.56</v>
      </c>
      <c r="F1850" s="35">
        <f t="shared" si="50"/>
        <v>412.83480000000003</v>
      </c>
    </row>
    <row r="1851" spans="1:6" outlineLevel="1" x14ac:dyDescent="0.25">
      <c r="B1851" s="34" t="s">
        <v>441</v>
      </c>
      <c r="C1851" s="39">
        <v>8.33</v>
      </c>
      <c r="D1851" s="39" t="s">
        <v>112</v>
      </c>
      <c r="E1851" s="35">
        <v>40.380000000000003</v>
      </c>
      <c r="F1851" s="35">
        <f t="shared" si="50"/>
        <v>336.36540000000002</v>
      </c>
    </row>
    <row r="1852" spans="1:6" outlineLevel="1" x14ac:dyDescent="0.25">
      <c r="B1852" s="34" t="s">
        <v>442</v>
      </c>
      <c r="C1852" s="39">
        <v>33.33</v>
      </c>
      <c r="D1852" s="39" t="s">
        <v>290</v>
      </c>
      <c r="E1852" s="35">
        <v>135.77000000000001</v>
      </c>
      <c r="F1852" s="35">
        <f t="shared" si="50"/>
        <v>4525.2141000000001</v>
      </c>
    </row>
    <row r="1853" spans="1:6" outlineLevel="1" x14ac:dyDescent="0.25">
      <c r="B1853" s="34" t="s">
        <v>443</v>
      </c>
      <c r="C1853" s="39">
        <v>13.33</v>
      </c>
      <c r="D1853" s="39" t="s">
        <v>13</v>
      </c>
      <c r="E1853" s="35">
        <v>28.47</v>
      </c>
      <c r="F1853" s="35">
        <f t="shared" si="50"/>
        <v>379.50509999999997</v>
      </c>
    </row>
    <row r="1854" spans="1:6" outlineLevel="1" x14ac:dyDescent="0.25">
      <c r="B1854" s="34" t="s">
        <v>460</v>
      </c>
      <c r="C1854" s="39">
        <v>1.1000000000000001</v>
      </c>
      <c r="D1854" s="39" t="s">
        <v>252</v>
      </c>
      <c r="E1854" s="35">
        <v>4685.96</v>
      </c>
      <c r="F1854" s="35">
        <f t="shared" si="50"/>
        <v>5154.5560000000005</v>
      </c>
    </row>
    <row r="1855" spans="1:6" outlineLevel="1" x14ac:dyDescent="0.25">
      <c r="B1855" s="34"/>
      <c r="C1855" s="39"/>
      <c r="D1855" s="39"/>
      <c r="E1855" s="35"/>
      <c r="F1855" s="35"/>
    </row>
    <row r="1856" spans="1:6" outlineLevel="1" x14ac:dyDescent="0.25">
      <c r="A1856" s="77"/>
      <c r="B1856" s="33" t="s">
        <v>593</v>
      </c>
      <c r="C1856" s="50"/>
      <c r="D1856" s="50"/>
      <c r="E1856" s="40" t="s">
        <v>252</v>
      </c>
      <c r="F1856" s="40">
        <f>SUM(F1857:F1866)</f>
        <v>23195.931930000002</v>
      </c>
    </row>
    <row r="1857" spans="1:6" outlineLevel="1" x14ac:dyDescent="0.25">
      <c r="B1857" s="34" t="s">
        <v>592</v>
      </c>
      <c r="C1857" s="39">
        <v>1.633</v>
      </c>
      <c r="D1857" s="39" t="s">
        <v>201</v>
      </c>
      <c r="E1857" s="35">
        <v>2307.59</v>
      </c>
      <c r="F1857" s="35">
        <f t="shared" ref="F1857:F1866" si="51">+C1857*E1857</f>
        <v>3768.2944700000003</v>
      </c>
    </row>
    <row r="1858" spans="1:6" outlineLevel="1" x14ac:dyDescent="0.25">
      <c r="B1858" s="34" t="s">
        <v>436</v>
      </c>
      <c r="C1858" s="39">
        <v>1.4239999999999999</v>
      </c>
      <c r="D1858" s="39" t="s">
        <v>201</v>
      </c>
      <c r="E1858" s="35">
        <v>2307.59</v>
      </c>
      <c r="F1858" s="35">
        <f t="shared" si="51"/>
        <v>3286.0081599999999</v>
      </c>
    </row>
    <row r="1859" spans="1:6" outlineLevel="1" x14ac:dyDescent="0.25">
      <c r="B1859" s="34" t="s">
        <v>437</v>
      </c>
      <c r="C1859" s="39">
        <v>25</v>
      </c>
      <c r="D1859" s="39" t="s">
        <v>290</v>
      </c>
      <c r="E1859" s="35">
        <v>108.82</v>
      </c>
      <c r="F1859" s="35">
        <f t="shared" si="51"/>
        <v>2720.5</v>
      </c>
    </row>
    <row r="1860" spans="1:6" outlineLevel="1" x14ac:dyDescent="0.25">
      <c r="B1860" s="34" t="s">
        <v>439</v>
      </c>
      <c r="C1860" s="39">
        <v>94.36</v>
      </c>
      <c r="D1860" s="39" t="s">
        <v>256</v>
      </c>
      <c r="E1860" s="35">
        <v>44.3</v>
      </c>
      <c r="F1860" s="35">
        <f t="shared" si="51"/>
        <v>4180.1480000000001</v>
      </c>
    </row>
    <row r="1861" spans="1:6" outlineLevel="1" x14ac:dyDescent="0.25">
      <c r="B1861" s="34" t="s">
        <v>316</v>
      </c>
      <c r="C1861" s="39">
        <v>18.87</v>
      </c>
      <c r="D1861" s="39" t="s">
        <v>112</v>
      </c>
      <c r="E1861" s="35">
        <v>27.69</v>
      </c>
      <c r="F1861" s="35">
        <f t="shared" si="51"/>
        <v>522.51030000000003</v>
      </c>
    </row>
    <row r="1862" spans="1:6" outlineLevel="1" x14ac:dyDescent="0.25">
      <c r="B1862" s="34" t="s">
        <v>440</v>
      </c>
      <c r="C1862" s="39">
        <v>6.25</v>
      </c>
      <c r="D1862" s="39" t="s">
        <v>112</v>
      </c>
      <c r="E1862" s="35">
        <v>49.56</v>
      </c>
      <c r="F1862" s="35">
        <f t="shared" si="51"/>
        <v>309.75</v>
      </c>
    </row>
    <row r="1863" spans="1:6" outlineLevel="1" x14ac:dyDescent="0.25">
      <c r="B1863" s="34" t="s">
        <v>441</v>
      </c>
      <c r="C1863" s="39">
        <v>6.25</v>
      </c>
      <c r="D1863" s="39" t="s">
        <v>112</v>
      </c>
      <c r="E1863" s="35">
        <v>40.380000000000003</v>
      </c>
      <c r="F1863" s="35">
        <f t="shared" si="51"/>
        <v>252.37500000000003</v>
      </c>
    </row>
    <row r="1864" spans="1:6" outlineLevel="1" x14ac:dyDescent="0.25">
      <c r="B1864" s="34" t="s">
        <v>442</v>
      </c>
      <c r="C1864" s="39">
        <v>25</v>
      </c>
      <c r="D1864" s="39" t="s">
        <v>290</v>
      </c>
      <c r="E1864" s="35">
        <v>135.77000000000001</v>
      </c>
      <c r="F1864" s="35">
        <f t="shared" si="51"/>
        <v>3394.2500000000005</v>
      </c>
    </row>
    <row r="1865" spans="1:6" outlineLevel="1" x14ac:dyDescent="0.25">
      <c r="B1865" s="34" t="s">
        <v>443</v>
      </c>
      <c r="C1865" s="39">
        <v>10</v>
      </c>
      <c r="D1865" s="39" t="s">
        <v>13</v>
      </c>
      <c r="E1865" s="35">
        <v>28.47</v>
      </c>
      <c r="F1865" s="35">
        <f t="shared" si="51"/>
        <v>284.7</v>
      </c>
    </row>
    <row r="1866" spans="1:6" outlineLevel="1" x14ac:dyDescent="0.25">
      <c r="B1866" s="34" t="s">
        <v>457</v>
      </c>
      <c r="C1866" s="39">
        <v>1.1000000000000001</v>
      </c>
      <c r="D1866" s="39" t="s">
        <v>252</v>
      </c>
      <c r="E1866" s="35">
        <v>4070.36</v>
      </c>
      <c r="F1866" s="35">
        <f t="shared" si="51"/>
        <v>4477.3960000000006</v>
      </c>
    </row>
    <row r="1867" spans="1:6" outlineLevel="1" x14ac:dyDescent="0.25">
      <c r="B1867" s="34"/>
      <c r="C1867" s="39"/>
      <c r="D1867" s="39"/>
      <c r="E1867" s="35"/>
      <c r="F1867" s="35"/>
    </row>
    <row r="1868" spans="1:6" outlineLevel="1" x14ac:dyDescent="0.25">
      <c r="A1868" s="77"/>
      <c r="B1868" s="33" t="s">
        <v>594</v>
      </c>
      <c r="C1868" s="50"/>
      <c r="D1868" s="50"/>
      <c r="E1868" s="40" t="s">
        <v>252</v>
      </c>
      <c r="F1868" s="40">
        <f>SUM(F1869:F1878)</f>
        <v>23873.091930000002</v>
      </c>
    </row>
    <row r="1869" spans="1:6" outlineLevel="1" x14ac:dyDescent="0.25">
      <c r="B1869" s="34" t="s">
        <v>592</v>
      </c>
      <c r="C1869" s="39">
        <v>1.633</v>
      </c>
      <c r="D1869" s="39" t="s">
        <v>201</v>
      </c>
      <c r="E1869" s="35">
        <v>2307.59</v>
      </c>
      <c r="F1869" s="35">
        <f t="shared" ref="F1869:F1878" si="52">+C1869*E1869</f>
        <v>3768.2944700000003</v>
      </c>
    </row>
    <row r="1870" spans="1:6" outlineLevel="1" x14ac:dyDescent="0.25">
      <c r="B1870" s="34" t="s">
        <v>436</v>
      </c>
      <c r="C1870" s="39">
        <v>1.4239999999999999</v>
      </c>
      <c r="D1870" s="39" t="s">
        <v>201</v>
      </c>
      <c r="E1870" s="35">
        <v>2307.59</v>
      </c>
      <c r="F1870" s="35">
        <f t="shared" si="52"/>
        <v>3286.0081599999999</v>
      </c>
    </row>
    <row r="1871" spans="1:6" outlineLevel="1" x14ac:dyDescent="0.25">
      <c r="B1871" s="34" t="s">
        <v>437</v>
      </c>
      <c r="C1871" s="39">
        <v>25</v>
      </c>
      <c r="D1871" s="39" t="s">
        <v>290</v>
      </c>
      <c r="E1871" s="35">
        <v>108.82</v>
      </c>
      <c r="F1871" s="35">
        <f t="shared" si="52"/>
        <v>2720.5</v>
      </c>
    </row>
    <row r="1872" spans="1:6" outlineLevel="1" x14ac:dyDescent="0.25">
      <c r="B1872" s="34" t="s">
        <v>439</v>
      </c>
      <c r="C1872" s="39">
        <v>94.36</v>
      </c>
      <c r="D1872" s="39" t="s">
        <v>256</v>
      </c>
      <c r="E1872" s="35">
        <v>44.3</v>
      </c>
      <c r="F1872" s="35">
        <f t="shared" si="52"/>
        <v>4180.1480000000001</v>
      </c>
    </row>
    <row r="1873" spans="1:6" outlineLevel="1" x14ac:dyDescent="0.25">
      <c r="B1873" s="34" t="s">
        <v>316</v>
      </c>
      <c r="C1873" s="39">
        <v>18.87</v>
      </c>
      <c r="D1873" s="39" t="s">
        <v>112</v>
      </c>
      <c r="E1873" s="35">
        <v>27.69</v>
      </c>
      <c r="F1873" s="35">
        <f t="shared" si="52"/>
        <v>522.51030000000003</v>
      </c>
    </row>
    <row r="1874" spans="1:6" outlineLevel="1" x14ac:dyDescent="0.25">
      <c r="B1874" s="34" t="s">
        <v>440</v>
      </c>
      <c r="C1874" s="39">
        <v>6.25</v>
      </c>
      <c r="D1874" s="39" t="s">
        <v>112</v>
      </c>
      <c r="E1874" s="35">
        <v>49.56</v>
      </c>
      <c r="F1874" s="35">
        <f t="shared" si="52"/>
        <v>309.75</v>
      </c>
    </row>
    <row r="1875" spans="1:6" outlineLevel="1" x14ac:dyDescent="0.25">
      <c r="B1875" s="34" t="s">
        <v>441</v>
      </c>
      <c r="C1875" s="39">
        <v>6.25</v>
      </c>
      <c r="D1875" s="39" t="s">
        <v>112</v>
      </c>
      <c r="E1875" s="35">
        <v>40.380000000000003</v>
      </c>
      <c r="F1875" s="35">
        <f t="shared" si="52"/>
        <v>252.37500000000003</v>
      </c>
    </row>
    <row r="1876" spans="1:6" outlineLevel="1" x14ac:dyDescent="0.25">
      <c r="B1876" s="34" t="s">
        <v>442</v>
      </c>
      <c r="C1876" s="39">
        <v>25</v>
      </c>
      <c r="D1876" s="39" t="s">
        <v>290</v>
      </c>
      <c r="E1876" s="35">
        <v>135.77000000000001</v>
      </c>
      <c r="F1876" s="35">
        <f t="shared" si="52"/>
        <v>3394.2500000000005</v>
      </c>
    </row>
    <row r="1877" spans="1:6" outlineLevel="1" x14ac:dyDescent="0.25">
      <c r="B1877" s="34" t="s">
        <v>443</v>
      </c>
      <c r="C1877" s="39">
        <v>10</v>
      </c>
      <c r="D1877" s="39" t="s">
        <v>13</v>
      </c>
      <c r="E1877" s="35">
        <v>28.47</v>
      </c>
      <c r="F1877" s="35">
        <f t="shared" si="52"/>
        <v>284.7</v>
      </c>
    </row>
    <row r="1878" spans="1:6" outlineLevel="1" x14ac:dyDescent="0.25">
      <c r="B1878" s="34" t="s">
        <v>460</v>
      </c>
      <c r="C1878" s="39">
        <v>1.1000000000000001</v>
      </c>
      <c r="D1878" s="39" t="s">
        <v>252</v>
      </c>
      <c r="E1878" s="35">
        <v>4685.96</v>
      </c>
      <c r="F1878" s="35">
        <f t="shared" si="52"/>
        <v>5154.5560000000005</v>
      </c>
    </row>
    <row r="1880" spans="1:6" s="5" customFormat="1" x14ac:dyDescent="0.25">
      <c r="A1880" s="76"/>
      <c r="B1880" s="6" t="s">
        <v>595</v>
      </c>
      <c r="C1880" s="48"/>
      <c r="D1880" s="48"/>
      <c r="E1880" s="7"/>
      <c r="F1880" s="7"/>
    </row>
    <row r="1881" spans="1:6" outlineLevel="1" x14ac:dyDescent="0.25">
      <c r="B1881" s="34"/>
      <c r="C1881" s="39"/>
      <c r="D1881" s="39"/>
      <c r="E1881" s="35"/>
      <c r="F1881" s="35"/>
    </row>
    <row r="1882" spans="1:6" outlineLevel="1" x14ac:dyDescent="0.25">
      <c r="A1882" s="77"/>
      <c r="B1882" s="33" t="s">
        <v>596</v>
      </c>
      <c r="C1882" s="50"/>
      <c r="D1882" s="50"/>
      <c r="E1882" s="40" t="s">
        <v>252</v>
      </c>
      <c r="F1882" s="40">
        <f>SUM(F1883:F1893)</f>
        <v>52471.768639999995</v>
      </c>
    </row>
    <row r="1883" spans="1:6" outlineLevel="1" x14ac:dyDescent="0.25">
      <c r="B1883" s="34" t="s">
        <v>592</v>
      </c>
      <c r="C1883" s="39">
        <v>2.5259999999999998</v>
      </c>
      <c r="D1883" s="39" t="s">
        <v>201</v>
      </c>
      <c r="E1883" s="35">
        <v>2307.59</v>
      </c>
      <c r="F1883" s="35">
        <f t="shared" ref="F1883:F1893" si="53">+C1883*E1883</f>
        <v>5828.9723400000003</v>
      </c>
    </row>
    <row r="1884" spans="1:6" outlineLevel="1" x14ac:dyDescent="0.25">
      <c r="B1884" s="34" t="s">
        <v>436</v>
      </c>
      <c r="C1884" s="39">
        <v>1.4239999999999999</v>
      </c>
      <c r="D1884" s="39" t="s">
        <v>201</v>
      </c>
      <c r="E1884" s="35">
        <v>2307.59</v>
      </c>
      <c r="F1884" s="35">
        <f t="shared" si="53"/>
        <v>3286.0081599999999</v>
      </c>
    </row>
    <row r="1885" spans="1:6" outlineLevel="1" x14ac:dyDescent="0.25">
      <c r="B1885" s="34" t="s">
        <v>462</v>
      </c>
      <c r="C1885" s="39">
        <v>2.5939999999999999</v>
      </c>
      <c r="D1885" s="39" t="s">
        <v>201</v>
      </c>
      <c r="E1885" s="35">
        <v>2316.91</v>
      </c>
      <c r="F1885" s="35">
        <f t="shared" si="53"/>
        <v>6010.0645399999994</v>
      </c>
    </row>
    <row r="1886" spans="1:6" outlineLevel="1" x14ac:dyDescent="0.25">
      <c r="B1886" s="34" t="s">
        <v>437</v>
      </c>
      <c r="C1886" s="39">
        <v>50</v>
      </c>
      <c r="D1886" s="39" t="s">
        <v>290</v>
      </c>
      <c r="E1886" s="35">
        <v>108.82</v>
      </c>
      <c r="F1886" s="35">
        <f t="shared" si="53"/>
        <v>5441</v>
      </c>
    </row>
    <row r="1887" spans="1:6" outlineLevel="1" x14ac:dyDescent="0.25">
      <c r="B1887" s="34" t="s">
        <v>439</v>
      </c>
      <c r="C1887" s="39">
        <v>242.18</v>
      </c>
      <c r="D1887" s="39" t="s">
        <v>256</v>
      </c>
      <c r="E1887" s="35">
        <v>44.3</v>
      </c>
      <c r="F1887" s="35">
        <f t="shared" si="53"/>
        <v>10728.573999999999</v>
      </c>
    </row>
    <row r="1888" spans="1:6" outlineLevel="1" x14ac:dyDescent="0.25">
      <c r="B1888" s="34" t="s">
        <v>316</v>
      </c>
      <c r="C1888" s="39">
        <v>48.44</v>
      </c>
      <c r="D1888" s="39" t="s">
        <v>112</v>
      </c>
      <c r="E1888" s="35">
        <v>27.69</v>
      </c>
      <c r="F1888" s="35">
        <f t="shared" si="53"/>
        <v>1341.3036</v>
      </c>
    </row>
    <row r="1889" spans="1:6" outlineLevel="1" x14ac:dyDescent="0.25">
      <c r="B1889" s="34" t="s">
        <v>440</v>
      </c>
      <c r="C1889" s="39">
        <v>12.5</v>
      </c>
      <c r="D1889" s="39" t="s">
        <v>112</v>
      </c>
      <c r="E1889" s="35">
        <v>49.56</v>
      </c>
      <c r="F1889" s="35">
        <f t="shared" si="53"/>
        <v>619.5</v>
      </c>
    </row>
    <row r="1890" spans="1:6" outlineLevel="1" x14ac:dyDescent="0.25">
      <c r="B1890" s="34" t="s">
        <v>441</v>
      </c>
      <c r="C1890" s="39">
        <v>12.5</v>
      </c>
      <c r="D1890" s="39" t="s">
        <v>112</v>
      </c>
      <c r="E1890" s="35">
        <v>40.380000000000003</v>
      </c>
      <c r="F1890" s="35">
        <f t="shared" si="53"/>
        <v>504.75000000000006</v>
      </c>
    </row>
    <row r="1891" spans="1:6" outlineLevel="1" x14ac:dyDescent="0.25">
      <c r="B1891" s="34" t="s">
        <v>442</v>
      </c>
      <c r="C1891" s="39">
        <v>50</v>
      </c>
      <c r="D1891" s="39" t="s">
        <v>290</v>
      </c>
      <c r="E1891" s="35">
        <v>271.54000000000002</v>
      </c>
      <c r="F1891" s="35">
        <f t="shared" si="53"/>
        <v>13577.000000000002</v>
      </c>
    </row>
    <row r="1892" spans="1:6" outlineLevel="1" x14ac:dyDescent="0.25">
      <c r="B1892" s="34" t="s">
        <v>443</v>
      </c>
      <c r="C1892" s="39">
        <v>20</v>
      </c>
      <c r="D1892" s="39" t="s">
        <v>13</v>
      </c>
      <c r="E1892" s="35">
        <v>32.86</v>
      </c>
      <c r="F1892" s="35">
        <f t="shared" si="53"/>
        <v>657.2</v>
      </c>
    </row>
    <row r="1893" spans="1:6" outlineLevel="1" x14ac:dyDescent="0.25">
      <c r="B1893" s="34" t="s">
        <v>457</v>
      </c>
      <c r="C1893" s="39">
        <v>1.1000000000000001</v>
      </c>
      <c r="D1893" s="39" t="s">
        <v>252</v>
      </c>
      <c r="E1893" s="35">
        <v>4070.36</v>
      </c>
      <c r="F1893" s="35">
        <f t="shared" si="53"/>
        <v>4477.3960000000006</v>
      </c>
    </row>
    <row r="1894" spans="1:6" outlineLevel="1" x14ac:dyDescent="0.25">
      <c r="B1894" s="34"/>
      <c r="C1894" s="39"/>
      <c r="D1894" s="39"/>
      <c r="E1894" s="35"/>
      <c r="F1894" s="35"/>
    </row>
    <row r="1895" spans="1:6" outlineLevel="1" x14ac:dyDescent="0.25">
      <c r="A1895" s="77"/>
      <c r="B1895" s="33" t="s">
        <v>597</v>
      </c>
      <c r="C1895" s="50"/>
      <c r="D1895" s="50"/>
      <c r="E1895" s="40" t="s">
        <v>252</v>
      </c>
      <c r="F1895" s="40">
        <f>SUM(F1896:F1906)</f>
        <v>53148.928639999998</v>
      </c>
    </row>
    <row r="1896" spans="1:6" outlineLevel="1" x14ac:dyDescent="0.25">
      <c r="B1896" s="34" t="s">
        <v>592</v>
      </c>
      <c r="C1896" s="39">
        <v>2.5259999999999998</v>
      </c>
      <c r="D1896" s="39" t="s">
        <v>201</v>
      </c>
      <c r="E1896" s="35">
        <v>2307.59</v>
      </c>
      <c r="F1896" s="35">
        <f t="shared" ref="F1896:F1906" si="54">+C1896*E1896</f>
        <v>5828.9723400000003</v>
      </c>
    </row>
    <row r="1897" spans="1:6" outlineLevel="1" x14ac:dyDescent="0.25">
      <c r="B1897" s="34" t="s">
        <v>436</v>
      </c>
      <c r="C1897" s="39">
        <v>1.4239999999999999</v>
      </c>
      <c r="D1897" s="39" t="s">
        <v>201</v>
      </c>
      <c r="E1897" s="35">
        <v>2307.59</v>
      </c>
      <c r="F1897" s="35">
        <f t="shared" si="54"/>
        <v>3286.0081599999999</v>
      </c>
    </row>
    <row r="1898" spans="1:6" outlineLevel="1" x14ac:dyDescent="0.25">
      <c r="B1898" s="34" t="s">
        <v>462</v>
      </c>
      <c r="C1898" s="39">
        <v>2.5939999999999999</v>
      </c>
      <c r="D1898" s="39" t="s">
        <v>201</v>
      </c>
      <c r="E1898" s="35">
        <v>2316.91</v>
      </c>
      <c r="F1898" s="35">
        <f t="shared" si="54"/>
        <v>6010.0645399999994</v>
      </c>
    </row>
    <row r="1899" spans="1:6" outlineLevel="1" x14ac:dyDescent="0.25">
      <c r="B1899" s="34" t="s">
        <v>437</v>
      </c>
      <c r="C1899" s="39">
        <v>50</v>
      </c>
      <c r="D1899" s="39" t="s">
        <v>290</v>
      </c>
      <c r="E1899" s="35">
        <v>108.82</v>
      </c>
      <c r="F1899" s="35">
        <f t="shared" si="54"/>
        <v>5441</v>
      </c>
    </row>
    <row r="1900" spans="1:6" outlineLevel="1" x14ac:dyDescent="0.25">
      <c r="B1900" s="34" t="s">
        <v>439</v>
      </c>
      <c r="C1900" s="39">
        <v>242.18</v>
      </c>
      <c r="D1900" s="39" t="s">
        <v>256</v>
      </c>
      <c r="E1900" s="35">
        <v>44.3</v>
      </c>
      <c r="F1900" s="35">
        <f t="shared" si="54"/>
        <v>10728.573999999999</v>
      </c>
    </row>
    <row r="1901" spans="1:6" outlineLevel="1" x14ac:dyDescent="0.25">
      <c r="B1901" s="34" t="s">
        <v>316</v>
      </c>
      <c r="C1901" s="39">
        <v>48.44</v>
      </c>
      <c r="D1901" s="39" t="s">
        <v>112</v>
      </c>
      <c r="E1901" s="35">
        <v>27.69</v>
      </c>
      <c r="F1901" s="35">
        <f t="shared" si="54"/>
        <v>1341.3036</v>
      </c>
    </row>
    <row r="1902" spans="1:6" outlineLevel="1" x14ac:dyDescent="0.25">
      <c r="B1902" s="34" t="s">
        <v>440</v>
      </c>
      <c r="C1902" s="39">
        <v>12.5</v>
      </c>
      <c r="D1902" s="39" t="s">
        <v>112</v>
      </c>
      <c r="E1902" s="35">
        <v>49.56</v>
      </c>
      <c r="F1902" s="35">
        <f t="shared" si="54"/>
        <v>619.5</v>
      </c>
    </row>
    <row r="1903" spans="1:6" outlineLevel="1" x14ac:dyDescent="0.25">
      <c r="B1903" s="34" t="s">
        <v>441</v>
      </c>
      <c r="C1903" s="39">
        <v>12.5</v>
      </c>
      <c r="D1903" s="39" t="s">
        <v>112</v>
      </c>
      <c r="E1903" s="35">
        <v>40.380000000000003</v>
      </c>
      <c r="F1903" s="35">
        <f t="shared" si="54"/>
        <v>504.75000000000006</v>
      </c>
    </row>
    <row r="1904" spans="1:6" outlineLevel="1" x14ac:dyDescent="0.25">
      <c r="B1904" s="34" t="s">
        <v>442</v>
      </c>
      <c r="C1904" s="39">
        <v>50</v>
      </c>
      <c r="D1904" s="39" t="s">
        <v>290</v>
      </c>
      <c r="E1904" s="35">
        <v>271.54000000000002</v>
      </c>
      <c r="F1904" s="35">
        <f t="shared" si="54"/>
        <v>13577.000000000002</v>
      </c>
    </row>
    <row r="1905" spans="1:6" outlineLevel="1" x14ac:dyDescent="0.25">
      <c r="B1905" s="34" t="s">
        <v>443</v>
      </c>
      <c r="C1905" s="39">
        <v>20</v>
      </c>
      <c r="D1905" s="39" t="s">
        <v>13</v>
      </c>
      <c r="E1905" s="35">
        <v>32.86</v>
      </c>
      <c r="F1905" s="35">
        <f t="shared" si="54"/>
        <v>657.2</v>
      </c>
    </row>
    <row r="1906" spans="1:6" outlineLevel="1" x14ac:dyDescent="0.25">
      <c r="B1906" s="34" t="s">
        <v>460</v>
      </c>
      <c r="C1906" s="39">
        <v>1.1000000000000001</v>
      </c>
      <c r="D1906" s="39" t="s">
        <v>252</v>
      </c>
      <c r="E1906" s="35">
        <v>4685.96</v>
      </c>
      <c r="F1906" s="35">
        <f t="shared" si="54"/>
        <v>5154.5560000000005</v>
      </c>
    </row>
    <row r="1907" spans="1:6" outlineLevel="1" x14ac:dyDescent="0.25">
      <c r="B1907" s="34"/>
      <c r="C1907" s="39"/>
      <c r="D1907" s="39"/>
      <c r="E1907" s="35"/>
      <c r="F1907" s="35"/>
    </row>
    <row r="1908" spans="1:6" outlineLevel="1" x14ac:dyDescent="0.25">
      <c r="A1908" s="77"/>
      <c r="B1908" s="33" t="s">
        <v>598</v>
      </c>
      <c r="C1908" s="50"/>
      <c r="D1908" s="50"/>
      <c r="E1908" s="40" t="s">
        <v>252</v>
      </c>
      <c r="F1908" s="40">
        <f>SUM(F1909:F1919)</f>
        <v>38949.483110000001</v>
      </c>
    </row>
    <row r="1909" spans="1:6" outlineLevel="1" x14ac:dyDescent="0.25">
      <c r="B1909" s="34" t="s">
        <v>599</v>
      </c>
      <c r="C1909" s="39">
        <v>1.7230000000000001</v>
      </c>
      <c r="D1909" s="39" t="s">
        <v>201</v>
      </c>
      <c r="E1909" s="35">
        <v>2307.59</v>
      </c>
      <c r="F1909" s="35">
        <f t="shared" ref="F1909:F1919" si="55">+C1909*E1909</f>
        <v>3975.9775700000005</v>
      </c>
    </row>
    <row r="1910" spans="1:6" outlineLevel="1" x14ac:dyDescent="0.25">
      <c r="B1910" s="34" t="s">
        <v>436</v>
      </c>
      <c r="C1910" s="39">
        <v>0.95</v>
      </c>
      <c r="D1910" s="39" t="s">
        <v>201</v>
      </c>
      <c r="E1910" s="35">
        <v>2307.59</v>
      </c>
      <c r="F1910" s="35">
        <f t="shared" si="55"/>
        <v>2192.2105000000001</v>
      </c>
    </row>
    <row r="1911" spans="1:6" outlineLevel="1" x14ac:dyDescent="0.25">
      <c r="B1911" s="34" t="s">
        <v>462</v>
      </c>
      <c r="C1911" s="39">
        <v>2.5939999999999999</v>
      </c>
      <c r="D1911" s="39" t="s">
        <v>201</v>
      </c>
      <c r="E1911" s="35">
        <v>2316.91</v>
      </c>
      <c r="F1911" s="35">
        <f t="shared" si="55"/>
        <v>6010.0645399999994</v>
      </c>
    </row>
    <row r="1912" spans="1:6" outlineLevel="1" x14ac:dyDescent="0.25">
      <c r="B1912" s="34" t="s">
        <v>437</v>
      </c>
      <c r="C1912" s="39">
        <v>33.33</v>
      </c>
      <c r="D1912" s="39" t="s">
        <v>290</v>
      </c>
      <c r="E1912" s="35">
        <v>108.82</v>
      </c>
      <c r="F1912" s="35">
        <f t="shared" si="55"/>
        <v>3626.9705999999996</v>
      </c>
    </row>
    <row r="1913" spans="1:6" outlineLevel="1" x14ac:dyDescent="0.25">
      <c r="B1913" s="34" t="s">
        <v>439</v>
      </c>
      <c r="C1913" s="39">
        <v>169.13</v>
      </c>
      <c r="D1913" s="39" t="s">
        <v>256</v>
      </c>
      <c r="E1913" s="35">
        <v>44.3</v>
      </c>
      <c r="F1913" s="35">
        <f t="shared" si="55"/>
        <v>7492.4589999999989</v>
      </c>
    </row>
    <row r="1914" spans="1:6" outlineLevel="1" x14ac:dyDescent="0.25">
      <c r="B1914" s="34" t="s">
        <v>316</v>
      </c>
      <c r="C1914" s="39">
        <v>33.83</v>
      </c>
      <c r="D1914" s="39" t="s">
        <v>112</v>
      </c>
      <c r="E1914" s="35">
        <v>27.69</v>
      </c>
      <c r="F1914" s="35">
        <f t="shared" si="55"/>
        <v>936.7527</v>
      </c>
    </row>
    <row r="1915" spans="1:6" outlineLevel="1" x14ac:dyDescent="0.25">
      <c r="B1915" s="34" t="s">
        <v>440</v>
      </c>
      <c r="C1915" s="39">
        <v>8.33</v>
      </c>
      <c r="D1915" s="39" t="s">
        <v>112</v>
      </c>
      <c r="E1915" s="35">
        <v>49.56</v>
      </c>
      <c r="F1915" s="35">
        <f t="shared" si="55"/>
        <v>412.83480000000003</v>
      </c>
    </row>
    <row r="1916" spans="1:6" outlineLevel="1" x14ac:dyDescent="0.25">
      <c r="B1916" s="34" t="s">
        <v>441</v>
      </c>
      <c r="C1916" s="39">
        <v>8.33</v>
      </c>
      <c r="D1916" s="39" t="s">
        <v>112</v>
      </c>
      <c r="E1916" s="35">
        <v>40.380000000000003</v>
      </c>
      <c r="F1916" s="35">
        <f t="shared" si="55"/>
        <v>336.36540000000002</v>
      </c>
    </row>
    <row r="1917" spans="1:6" outlineLevel="1" x14ac:dyDescent="0.25">
      <c r="B1917" s="34" t="s">
        <v>442</v>
      </c>
      <c r="C1917" s="39">
        <v>33.33</v>
      </c>
      <c r="D1917" s="39" t="s">
        <v>290</v>
      </c>
      <c r="E1917" s="35">
        <v>271.54000000000002</v>
      </c>
      <c r="F1917" s="35">
        <f t="shared" si="55"/>
        <v>9050.4282000000003</v>
      </c>
    </row>
    <row r="1918" spans="1:6" outlineLevel="1" x14ac:dyDescent="0.25">
      <c r="B1918" s="34" t="s">
        <v>443</v>
      </c>
      <c r="C1918" s="39">
        <v>13.33</v>
      </c>
      <c r="D1918" s="39" t="s">
        <v>13</v>
      </c>
      <c r="E1918" s="35">
        <v>32.86</v>
      </c>
      <c r="F1918" s="35">
        <f t="shared" si="55"/>
        <v>438.02379999999999</v>
      </c>
    </row>
    <row r="1919" spans="1:6" outlineLevel="1" x14ac:dyDescent="0.25">
      <c r="B1919" s="34" t="s">
        <v>457</v>
      </c>
      <c r="C1919" s="39">
        <v>1.1000000000000001</v>
      </c>
      <c r="D1919" s="39" t="s">
        <v>252</v>
      </c>
      <c r="E1919" s="35">
        <v>4070.36</v>
      </c>
      <c r="F1919" s="35">
        <f t="shared" si="55"/>
        <v>4477.3960000000006</v>
      </c>
    </row>
    <row r="1920" spans="1:6" outlineLevel="1" x14ac:dyDescent="0.25">
      <c r="B1920" s="34"/>
      <c r="C1920" s="39"/>
      <c r="D1920" s="39"/>
      <c r="E1920" s="35"/>
      <c r="F1920" s="35"/>
    </row>
    <row r="1921" spans="1:6" outlineLevel="1" x14ac:dyDescent="0.25">
      <c r="A1921" s="77"/>
      <c r="B1921" s="33" t="s">
        <v>600</v>
      </c>
      <c r="C1921" s="50"/>
      <c r="D1921" s="50"/>
      <c r="E1921" s="40" t="s">
        <v>252</v>
      </c>
      <c r="F1921" s="40">
        <f>SUM(F1922:F1932)</f>
        <v>39626.643110000005</v>
      </c>
    </row>
    <row r="1922" spans="1:6" outlineLevel="1" x14ac:dyDescent="0.25">
      <c r="B1922" s="34" t="s">
        <v>599</v>
      </c>
      <c r="C1922" s="39">
        <v>1.7230000000000001</v>
      </c>
      <c r="D1922" s="39" t="s">
        <v>201</v>
      </c>
      <c r="E1922" s="35">
        <v>2307.59</v>
      </c>
      <c r="F1922" s="35">
        <f t="shared" ref="F1922:F1932" si="56">+C1922*E1922</f>
        <v>3975.9775700000005</v>
      </c>
    </row>
    <row r="1923" spans="1:6" outlineLevel="1" x14ac:dyDescent="0.25">
      <c r="B1923" s="34" t="s">
        <v>436</v>
      </c>
      <c r="C1923" s="39">
        <v>0.95</v>
      </c>
      <c r="D1923" s="39" t="s">
        <v>201</v>
      </c>
      <c r="E1923" s="35">
        <v>2307.59</v>
      </c>
      <c r="F1923" s="35">
        <f t="shared" si="56"/>
        <v>2192.2105000000001</v>
      </c>
    </row>
    <row r="1924" spans="1:6" outlineLevel="1" x14ac:dyDescent="0.25">
      <c r="B1924" s="34" t="s">
        <v>462</v>
      </c>
      <c r="C1924" s="39">
        <v>2.5939999999999999</v>
      </c>
      <c r="D1924" s="39" t="s">
        <v>201</v>
      </c>
      <c r="E1924" s="35">
        <v>2316.91</v>
      </c>
      <c r="F1924" s="35">
        <f t="shared" si="56"/>
        <v>6010.0645399999994</v>
      </c>
    </row>
    <row r="1925" spans="1:6" outlineLevel="1" x14ac:dyDescent="0.25">
      <c r="B1925" s="34" t="s">
        <v>437</v>
      </c>
      <c r="C1925" s="39">
        <v>33.33</v>
      </c>
      <c r="D1925" s="39" t="s">
        <v>290</v>
      </c>
      <c r="E1925" s="35">
        <v>108.82</v>
      </c>
      <c r="F1925" s="35">
        <f t="shared" si="56"/>
        <v>3626.9705999999996</v>
      </c>
    </row>
    <row r="1926" spans="1:6" outlineLevel="1" x14ac:dyDescent="0.25">
      <c r="B1926" s="34" t="s">
        <v>439</v>
      </c>
      <c r="C1926" s="39">
        <v>169.13</v>
      </c>
      <c r="D1926" s="39" t="s">
        <v>256</v>
      </c>
      <c r="E1926" s="35">
        <v>44.3</v>
      </c>
      <c r="F1926" s="35">
        <f t="shared" si="56"/>
        <v>7492.4589999999989</v>
      </c>
    </row>
    <row r="1927" spans="1:6" outlineLevel="1" x14ac:dyDescent="0.25">
      <c r="B1927" s="34" t="s">
        <v>316</v>
      </c>
      <c r="C1927" s="39">
        <v>33.83</v>
      </c>
      <c r="D1927" s="39" t="s">
        <v>112</v>
      </c>
      <c r="E1927" s="35">
        <v>27.69</v>
      </c>
      <c r="F1927" s="35">
        <f t="shared" si="56"/>
        <v>936.7527</v>
      </c>
    </row>
    <row r="1928" spans="1:6" outlineLevel="1" x14ac:dyDescent="0.25">
      <c r="B1928" s="34" t="s">
        <v>440</v>
      </c>
      <c r="C1928" s="39">
        <v>8.33</v>
      </c>
      <c r="D1928" s="39" t="s">
        <v>112</v>
      </c>
      <c r="E1928" s="35">
        <v>49.56</v>
      </c>
      <c r="F1928" s="35">
        <f t="shared" si="56"/>
        <v>412.83480000000003</v>
      </c>
    </row>
    <row r="1929" spans="1:6" outlineLevel="1" x14ac:dyDescent="0.25">
      <c r="B1929" s="34" t="s">
        <v>441</v>
      </c>
      <c r="C1929" s="39">
        <v>8.33</v>
      </c>
      <c r="D1929" s="39" t="s">
        <v>112</v>
      </c>
      <c r="E1929" s="35">
        <v>40.380000000000003</v>
      </c>
      <c r="F1929" s="35">
        <f t="shared" si="56"/>
        <v>336.36540000000002</v>
      </c>
    </row>
    <row r="1930" spans="1:6" outlineLevel="1" x14ac:dyDescent="0.25">
      <c r="B1930" s="34" t="s">
        <v>442</v>
      </c>
      <c r="C1930" s="39">
        <v>33.33</v>
      </c>
      <c r="D1930" s="39" t="s">
        <v>290</v>
      </c>
      <c r="E1930" s="35">
        <v>271.54000000000002</v>
      </c>
      <c r="F1930" s="35">
        <f t="shared" si="56"/>
        <v>9050.4282000000003</v>
      </c>
    </row>
    <row r="1931" spans="1:6" outlineLevel="1" x14ac:dyDescent="0.25">
      <c r="B1931" s="34" t="s">
        <v>443</v>
      </c>
      <c r="C1931" s="39">
        <v>13.33</v>
      </c>
      <c r="D1931" s="39" t="s">
        <v>13</v>
      </c>
      <c r="E1931" s="35">
        <v>32.86</v>
      </c>
      <c r="F1931" s="35">
        <f t="shared" si="56"/>
        <v>438.02379999999999</v>
      </c>
    </row>
    <row r="1932" spans="1:6" outlineLevel="1" x14ac:dyDescent="0.25">
      <c r="B1932" s="34" t="s">
        <v>460</v>
      </c>
      <c r="C1932" s="39">
        <v>1.1000000000000001</v>
      </c>
      <c r="D1932" s="39" t="s">
        <v>252</v>
      </c>
      <c r="E1932" s="35">
        <v>4685.96</v>
      </c>
      <c r="F1932" s="35">
        <f t="shared" si="56"/>
        <v>5154.5560000000005</v>
      </c>
    </row>
    <row r="1933" spans="1:6" outlineLevel="1" x14ac:dyDescent="0.25">
      <c r="B1933" s="34"/>
      <c r="C1933" s="39"/>
      <c r="D1933" s="39"/>
      <c r="E1933" s="35"/>
      <c r="F1933" s="35"/>
    </row>
    <row r="1934" spans="1:6" outlineLevel="1" x14ac:dyDescent="0.25">
      <c r="A1934" s="77"/>
      <c r="B1934" s="33" t="s">
        <v>601</v>
      </c>
      <c r="C1934" s="50"/>
      <c r="D1934" s="50"/>
      <c r="E1934" s="40" t="s">
        <v>252</v>
      </c>
      <c r="F1934" s="40">
        <f>SUM(F1935:F1945)</f>
        <v>38949.483110000001</v>
      </c>
    </row>
    <row r="1935" spans="1:6" outlineLevel="1" x14ac:dyDescent="0.25">
      <c r="B1935" s="34" t="s">
        <v>602</v>
      </c>
      <c r="C1935" s="39">
        <v>1.7230000000000001</v>
      </c>
      <c r="D1935" s="39" t="s">
        <v>201</v>
      </c>
      <c r="E1935" s="35">
        <v>2307.59</v>
      </c>
      <c r="F1935" s="35">
        <f t="shared" ref="F1935:F1945" si="57">+C1935*E1935</f>
        <v>3975.9775700000005</v>
      </c>
    </row>
    <row r="1936" spans="1:6" outlineLevel="1" x14ac:dyDescent="0.25">
      <c r="B1936" s="34" t="s">
        <v>436</v>
      </c>
      <c r="C1936" s="39">
        <v>0.95</v>
      </c>
      <c r="D1936" s="39" t="s">
        <v>201</v>
      </c>
      <c r="E1936" s="35">
        <v>2307.59</v>
      </c>
      <c r="F1936" s="35">
        <f t="shared" si="57"/>
        <v>2192.2105000000001</v>
      </c>
    </row>
    <row r="1937" spans="1:6" outlineLevel="1" x14ac:dyDescent="0.25">
      <c r="B1937" s="34" t="s">
        <v>462</v>
      </c>
      <c r="C1937" s="39">
        <v>2.5939999999999999</v>
      </c>
      <c r="D1937" s="39" t="s">
        <v>201</v>
      </c>
      <c r="E1937" s="35">
        <v>2316.91</v>
      </c>
      <c r="F1937" s="35">
        <f t="shared" si="57"/>
        <v>6010.0645399999994</v>
      </c>
    </row>
    <row r="1938" spans="1:6" outlineLevel="1" x14ac:dyDescent="0.25">
      <c r="B1938" s="34" t="s">
        <v>437</v>
      </c>
      <c r="C1938" s="39">
        <v>33.33</v>
      </c>
      <c r="D1938" s="39" t="s">
        <v>290</v>
      </c>
      <c r="E1938" s="35">
        <v>108.82</v>
      </c>
      <c r="F1938" s="35">
        <f t="shared" si="57"/>
        <v>3626.9705999999996</v>
      </c>
    </row>
    <row r="1939" spans="1:6" outlineLevel="1" x14ac:dyDescent="0.25">
      <c r="B1939" s="34" t="s">
        <v>439</v>
      </c>
      <c r="C1939" s="39">
        <v>169.13</v>
      </c>
      <c r="D1939" s="39" t="s">
        <v>256</v>
      </c>
      <c r="E1939" s="35">
        <v>44.3</v>
      </c>
      <c r="F1939" s="35">
        <f t="shared" si="57"/>
        <v>7492.4589999999989</v>
      </c>
    </row>
    <row r="1940" spans="1:6" outlineLevel="1" x14ac:dyDescent="0.25">
      <c r="B1940" s="34" t="s">
        <v>316</v>
      </c>
      <c r="C1940" s="39">
        <v>33.83</v>
      </c>
      <c r="D1940" s="39" t="s">
        <v>112</v>
      </c>
      <c r="E1940" s="35">
        <v>27.69</v>
      </c>
      <c r="F1940" s="35">
        <f t="shared" si="57"/>
        <v>936.7527</v>
      </c>
    </row>
    <row r="1941" spans="1:6" outlineLevel="1" x14ac:dyDescent="0.25">
      <c r="B1941" s="34" t="s">
        <v>440</v>
      </c>
      <c r="C1941" s="39">
        <v>8.33</v>
      </c>
      <c r="D1941" s="39" t="s">
        <v>112</v>
      </c>
      <c r="E1941" s="35">
        <v>49.56</v>
      </c>
      <c r="F1941" s="35">
        <f t="shared" si="57"/>
        <v>412.83480000000003</v>
      </c>
    </row>
    <row r="1942" spans="1:6" outlineLevel="1" x14ac:dyDescent="0.25">
      <c r="B1942" s="34" t="s">
        <v>441</v>
      </c>
      <c r="C1942" s="39">
        <v>8.33</v>
      </c>
      <c r="D1942" s="39" t="s">
        <v>112</v>
      </c>
      <c r="E1942" s="35">
        <v>40.380000000000003</v>
      </c>
      <c r="F1942" s="35">
        <f t="shared" si="57"/>
        <v>336.36540000000002</v>
      </c>
    </row>
    <row r="1943" spans="1:6" outlineLevel="1" x14ac:dyDescent="0.25">
      <c r="B1943" s="34" t="s">
        <v>442</v>
      </c>
      <c r="C1943" s="39">
        <v>33.33</v>
      </c>
      <c r="D1943" s="39" t="s">
        <v>290</v>
      </c>
      <c r="E1943" s="35">
        <v>271.54000000000002</v>
      </c>
      <c r="F1943" s="35">
        <f t="shared" si="57"/>
        <v>9050.4282000000003</v>
      </c>
    </row>
    <row r="1944" spans="1:6" outlineLevel="1" x14ac:dyDescent="0.25">
      <c r="B1944" s="34" t="s">
        <v>443</v>
      </c>
      <c r="C1944" s="39">
        <v>13.33</v>
      </c>
      <c r="D1944" s="39" t="s">
        <v>13</v>
      </c>
      <c r="E1944" s="35">
        <v>32.86</v>
      </c>
      <c r="F1944" s="35">
        <f t="shared" si="57"/>
        <v>438.02379999999999</v>
      </c>
    </row>
    <row r="1945" spans="1:6" outlineLevel="1" x14ac:dyDescent="0.25">
      <c r="B1945" s="34" t="s">
        <v>457</v>
      </c>
      <c r="C1945" s="39">
        <v>1.1000000000000001</v>
      </c>
      <c r="D1945" s="39" t="s">
        <v>252</v>
      </c>
      <c r="E1945" s="35">
        <v>4070.36</v>
      </c>
      <c r="F1945" s="35">
        <f t="shared" si="57"/>
        <v>4477.3960000000006</v>
      </c>
    </row>
    <row r="1946" spans="1:6" outlineLevel="1" x14ac:dyDescent="0.25">
      <c r="B1946" s="34"/>
      <c r="C1946" s="39"/>
      <c r="D1946" s="39"/>
      <c r="E1946" s="35"/>
      <c r="F1946" s="35"/>
    </row>
    <row r="1947" spans="1:6" outlineLevel="1" x14ac:dyDescent="0.25">
      <c r="A1947" s="77"/>
      <c r="B1947" s="33" t="s">
        <v>600</v>
      </c>
      <c r="C1947" s="50"/>
      <c r="D1947" s="50"/>
      <c r="E1947" s="40" t="s">
        <v>252</v>
      </c>
      <c r="F1947" s="40">
        <f>SUM(F1948:F1958)</f>
        <v>39626.643110000005</v>
      </c>
    </row>
    <row r="1948" spans="1:6" outlineLevel="1" x14ac:dyDescent="0.25">
      <c r="B1948" s="34" t="s">
        <v>602</v>
      </c>
      <c r="C1948" s="39">
        <v>1.7230000000000001</v>
      </c>
      <c r="D1948" s="39" t="s">
        <v>201</v>
      </c>
      <c r="E1948" s="35">
        <v>2307.59</v>
      </c>
      <c r="F1948" s="35">
        <f t="shared" ref="F1948:F1958" si="58">+C1948*E1948</f>
        <v>3975.9775700000005</v>
      </c>
    </row>
    <row r="1949" spans="1:6" outlineLevel="1" x14ac:dyDescent="0.25">
      <c r="B1949" s="34" t="s">
        <v>436</v>
      </c>
      <c r="C1949" s="39">
        <v>0.95</v>
      </c>
      <c r="D1949" s="39" t="s">
        <v>201</v>
      </c>
      <c r="E1949" s="35">
        <v>2307.59</v>
      </c>
      <c r="F1949" s="35">
        <f t="shared" si="58"/>
        <v>2192.2105000000001</v>
      </c>
    </row>
    <row r="1950" spans="1:6" outlineLevel="1" x14ac:dyDescent="0.25">
      <c r="B1950" s="34" t="s">
        <v>462</v>
      </c>
      <c r="C1950" s="39">
        <v>2.5939999999999999</v>
      </c>
      <c r="D1950" s="39" t="s">
        <v>201</v>
      </c>
      <c r="E1950" s="35">
        <v>2316.91</v>
      </c>
      <c r="F1950" s="35">
        <f t="shared" si="58"/>
        <v>6010.0645399999994</v>
      </c>
    </row>
    <row r="1951" spans="1:6" outlineLevel="1" x14ac:dyDescent="0.25">
      <c r="B1951" s="34" t="s">
        <v>437</v>
      </c>
      <c r="C1951" s="39">
        <v>33.33</v>
      </c>
      <c r="D1951" s="39" t="s">
        <v>290</v>
      </c>
      <c r="E1951" s="35">
        <v>108.82</v>
      </c>
      <c r="F1951" s="35">
        <f t="shared" si="58"/>
        <v>3626.9705999999996</v>
      </c>
    </row>
    <row r="1952" spans="1:6" outlineLevel="1" x14ac:dyDescent="0.25">
      <c r="B1952" s="34" t="s">
        <v>439</v>
      </c>
      <c r="C1952" s="39">
        <v>169.13</v>
      </c>
      <c r="D1952" s="39" t="s">
        <v>256</v>
      </c>
      <c r="E1952" s="35">
        <v>44.3</v>
      </c>
      <c r="F1952" s="35">
        <f t="shared" si="58"/>
        <v>7492.4589999999989</v>
      </c>
    </row>
    <row r="1953" spans="1:6" outlineLevel="1" x14ac:dyDescent="0.25">
      <c r="B1953" s="34" t="s">
        <v>316</v>
      </c>
      <c r="C1953" s="39">
        <v>33.83</v>
      </c>
      <c r="D1953" s="39" t="s">
        <v>112</v>
      </c>
      <c r="E1953" s="35">
        <v>27.69</v>
      </c>
      <c r="F1953" s="35">
        <f t="shared" si="58"/>
        <v>936.7527</v>
      </c>
    </row>
    <row r="1954" spans="1:6" outlineLevel="1" x14ac:dyDescent="0.25">
      <c r="B1954" s="34" t="s">
        <v>440</v>
      </c>
      <c r="C1954" s="39">
        <v>8.33</v>
      </c>
      <c r="D1954" s="39" t="s">
        <v>112</v>
      </c>
      <c r="E1954" s="35">
        <v>49.56</v>
      </c>
      <c r="F1954" s="35">
        <f t="shared" si="58"/>
        <v>412.83480000000003</v>
      </c>
    </row>
    <row r="1955" spans="1:6" outlineLevel="1" x14ac:dyDescent="0.25">
      <c r="B1955" s="34" t="s">
        <v>441</v>
      </c>
      <c r="C1955" s="39">
        <v>8.33</v>
      </c>
      <c r="D1955" s="39" t="s">
        <v>112</v>
      </c>
      <c r="E1955" s="35">
        <v>40.380000000000003</v>
      </c>
      <c r="F1955" s="35">
        <f t="shared" si="58"/>
        <v>336.36540000000002</v>
      </c>
    </row>
    <row r="1956" spans="1:6" outlineLevel="1" x14ac:dyDescent="0.25">
      <c r="B1956" s="34" t="s">
        <v>442</v>
      </c>
      <c r="C1956" s="39">
        <v>33.33</v>
      </c>
      <c r="D1956" s="39" t="s">
        <v>290</v>
      </c>
      <c r="E1956" s="35">
        <v>271.54000000000002</v>
      </c>
      <c r="F1956" s="35">
        <f t="shared" si="58"/>
        <v>9050.4282000000003</v>
      </c>
    </row>
    <row r="1957" spans="1:6" outlineLevel="1" x14ac:dyDescent="0.25">
      <c r="B1957" s="34" t="s">
        <v>443</v>
      </c>
      <c r="C1957" s="39">
        <v>13.33</v>
      </c>
      <c r="D1957" s="39" t="s">
        <v>13</v>
      </c>
      <c r="E1957" s="35">
        <v>32.86</v>
      </c>
      <c r="F1957" s="35">
        <f t="shared" si="58"/>
        <v>438.02379999999999</v>
      </c>
    </row>
    <row r="1958" spans="1:6" outlineLevel="1" x14ac:dyDescent="0.25">
      <c r="B1958" s="34" t="s">
        <v>460</v>
      </c>
      <c r="C1958" s="39">
        <v>1.1000000000000001</v>
      </c>
      <c r="D1958" s="39" t="s">
        <v>252</v>
      </c>
      <c r="E1958" s="35">
        <v>4685.96</v>
      </c>
      <c r="F1958" s="35">
        <f t="shared" si="58"/>
        <v>5154.5560000000005</v>
      </c>
    </row>
    <row r="1959" spans="1:6" outlineLevel="1" x14ac:dyDescent="0.25">
      <c r="B1959" s="34"/>
      <c r="C1959" s="39"/>
      <c r="D1959" s="39"/>
      <c r="E1959" s="35"/>
      <c r="F1959" s="35"/>
    </row>
    <row r="1960" spans="1:6" outlineLevel="1" x14ac:dyDescent="0.25">
      <c r="A1960" s="77"/>
      <c r="B1960" s="33" t="s">
        <v>603</v>
      </c>
      <c r="C1960" s="50"/>
      <c r="D1960" s="50"/>
      <c r="E1960" s="40" t="s">
        <v>252</v>
      </c>
      <c r="F1960" s="40">
        <f>SUM(F1961:F1970)</f>
        <v>30767.319459999999</v>
      </c>
    </row>
    <row r="1961" spans="1:6" outlineLevel="1" x14ac:dyDescent="0.25">
      <c r="B1961" s="34" t="s">
        <v>436</v>
      </c>
      <c r="C1961" s="39">
        <v>2.069</v>
      </c>
      <c r="D1961" s="39" t="s">
        <v>201</v>
      </c>
      <c r="E1961" s="35">
        <v>2307.59</v>
      </c>
      <c r="F1961" s="35">
        <f t="shared" ref="F1961:F1970" si="59">+C1961*E1961</f>
        <v>4774.4037100000005</v>
      </c>
    </row>
    <row r="1962" spans="1:6" outlineLevel="1" x14ac:dyDescent="0.25">
      <c r="B1962" s="34" t="s">
        <v>462</v>
      </c>
      <c r="C1962" s="39">
        <v>1.9450000000000001</v>
      </c>
      <c r="D1962" s="39" t="s">
        <v>201</v>
      </c>
      <c r="E1962" s="35">
        <v>2316.91</v>
      </c>
      <c r="F1962" s="35">
        <f t="shared" si="59"/>
        <v>4506.3899499999998</v>
      </c>
    </row>
    <row r="1963" spans="1:6" outlineLevel="1" x14ac:dyDescent="0.25">
      <c r="B1963" s="34" t="s">
        <v>437</v>
      </c>
      <c r="C1963" s="39">
        <v>25</v>
      </c>
      <c r="D1963" s="39" t="s">
        <v>290</v>
      </c>
      <c r="E1963" s="35">
        <v>108.82</v>
      </c>
      <c r="F1963" s="35">
        <f t="shared" si="59"/>
        <v>2720.5</v>
      </c>
    </row>
    <row r="1964" spans="1:6" outlineLevel="1" x14ac:dyDescent="0.25">
      <c r="B1964" s="34" t="s">
        <v>439</v>
      </c>
      <c r="C1964" s="39">
        <v>132.62</v>
      </c>
      <c r="D1964" s="39" t="s">
        <v>256</v>
      </c>
      <c r="E1964" s="35">
        <v>44.3</v>
      </c>
      <c r="F1964" s="35">
        <f t="shared" si="59"/>
        <v>5875.0659999999998</v>
      </c>
    </row>
    <row r="1965" spans="1:6" outlineLevel="1" x14ac:dyDescent="0.25">
      <c r="B1965" s="34" t="s">
        <v>316</v>
      </c>
      <c r="C1965" s="39">
        <v>26.52</v>
      </c>
      <c r="D1965" s="39" t="s">
        <v>112</v>
      </c>
      <c r="E1965" s="35">
        <v>27.69</v>
      </c>
      <c r="F1965" s="35">
        <f t="shared" si="59"/>
        <v>734.33879999999999</v>
      </c>
    </row>
    <row r="1966" spans="1:6" outlineLevel="1" x14ac:dyDescent="0.25">
      <c r="B1966" s="34" t="s">
        <v>440</v>
      </c>
      <c r="C1966" s="39">
        <v>6.25</v>
      </c>
      <c r="D1966" s="39" t="s">
        <v>112</v>
      </c>
      <c r="E1966" s="35">
        <v>49.56</v>
      </c>
      <c r="F1966" s="35">
        <f t="shared" si="59"/>
        <v>309.75</v>
      </c>
    </row>
    <row r="1967" spans="1:6" outlineLevel="1" x14ac:dyDescent="0.25">
      <c r="B1967" s="34" t="s">
        <v>441</v>
      </c>
      <c r="C1967" s="39">
        <v>6.25</v>
      </c>
      <c r="D1967" s="39" t="s">
        <v>112</v>
      </c>
      <c r="E1967" s="35">
        <v>40.380000000000003</v>
      </c>
      <c r="F1967" s="35">
        <f t="shared" si="59"/>
        <v>252.37500000000003</v>
      </c>
    </row>
    <row r="1968" spans="1:6" outlineLevel="1" x14ac:dyDescent="0.25">
      <c r="B1968" s="34" t="s">
        <v>442</v>
      </c>
      <c r="C1968" s="39">
        <v>25</v>
      </c>
      <c r="D1968" s="39" t="s">
        <v>290</v>
      </c>
      <c r="E1968" s="35">
        <v>271.54000000000002</v>
      </c>
      <c r="F1968" s="35">
        <f t="shared" si="59"/>
        <v>6788.5000000000009</v>
      </c>
    </row>
    <row r="1969" spans="1:6" outlineLevel="1" x14ac:dyDescent="0.25">
      <c r="B1969" s="34" t="s">
        <v>443</v>
      </c>
      <c r="C1969" s="39">
        <v>10</v>
      </c>
      <c r="D1969" s="39" t="s">
        <v>13</v>
      </c>
      <c r="E1969" s="35">
        <v>32.86</v>
      </c>
      <c r="F1969" s="35">
        <f t="shared" si="59"/>
        <v>328.6</v>
      </c>
    </row>
    <row r="1970" spans="1:6" outlineLevel="1" x14ac:dyDescent="0.25">
      <c r="B1970" s="34" t="s">
        <v>457</v>
      </c>
      <c r="C1970" s="39">
        <v>1.1000000000000001</v>
      </c>
      <c r="D1970" s="39" t="s">
        <v>252</v>
      </c>
      <c r="E1970" s="35">
        <v>4070.36</v>
      </c>
      <c r="F1970" s="35">
        <f t="shared" si="59"/>
        <v>4477.3960000000006</v>
      </c>
    </row>
    <row r="1971" spans="1:6" outlineLevel="1" x14ac:dyDescent="0.25">
      <c r="B1971" s="34"/>
      <c r="C1971" s="39"/>
      <c r="D1971" s="39"/>
      <c r="E1971" s="35"/>
      <c r="F1971" s="35"/>
    </row>
    <row r="1972" spans="1:6" outlineLevel="1" x14ac:dyDescent="0.25">
      <c r="A1972" s="77"/>
      <c r="B1972" s="33" t="s">
        <v>604</v>
      </c>
      <c r="C1972" s="50"/>
      <c r="D1972" s="50"/>
      <c r="E1972" s="40" t="s">
        <v>252</v>
      </c>
      <c r="F1972" s="40">
        <f>SUM(F1973:F1982)</f>
        <v>31444.479459999999</v>
      </c>
    </row>
    <row r="1973" spans="1:6" outlineLevel="1" x14ac:dyDescent="0.25">
      <c r="B1973" s="34" t="s">
        <v>436</v>
      </c>
      <c r="C1973" s="39">
        <v>2.069</v>
      </c>
      <c r="D1973" s="39" t="s">
        <v>201</v>
      </c>
      <c r="E1973" s="35">
        <v>2307.59</v>
      </c>
      <c r="F1973" s="35">
        <f t="shared" ref="F1973:F1982" si="60">+C1973*E1973</f>
        <v>4774.4037100000005</v>
      </c>
    </row>
    <row r="1974" spans="1:6" outlineLevel="1" x14ac:dyDescent="0.25">
      <c r="B1974" s="34" t="s">
        <v>462</v>
      </c>
      <c r="C1974" s="39">
        <v>1.9450000000000001</v>
      </c>
      <c r="D1974" s="39" t="s">
        <v>201</v>
      </c>
      <c r="E1974" s="35">
        <v>2316.91</v>
      </c>
      <c r="F1974" s="35">
        <f t="shared" si="60"/>
        <v>4506.3899499999998</v>
      </c>
    </row>
    <row r="1975" spans="1:6" outlineLevel="1" x14ac:dyDescent="0.25">
      <c r="B1975" s="34" t="s">
        <v>437</v>
      </c>
      <c r="C1975" s="39">
        <v>25</v>
      </c>
      <c r="D1975" s="39" t="s">
        <v>290</v>
      </c>
      <c r="E1975" s="35">
        <v>108.82</v>
      </c>
      <c r="F1975" s="35">
        <f t="shared" si="60"/>
        <v>2720.5</v>
      </c>
    </row>
    <row r="1976" spans="1:6" outlineLevel="1" x14ac:dyDescent="0.25">
      <c r="B1976" s="34" t="s">
        <v>439</v>
      </c>
      <c r="C1976" s="39">
        <v>132.62</v>
      </c>
      <c r="D1976" s="39" t="s">
        <v>256</v>
      </c>
      <c r="E1976" s="35">
        <v>44.3</v>
      </c>
      <c r="F1976" s="35">
        <f t="shared" si="60"/>
        <v>5875.0659999999998</v>
      </c>
    </row>
    <row r="1977" spans="1:6" outlineLevel="1" x14ac:dyDescent="0.25">
      <c r="B1977" s="34" t="s">
        <v>316</v>
      </c>
      <c r="C1977" s="39">
        <v>26.52</v>
      </c>
      <c r="D1977" s="39" t="s">
        <v>112</v>
      </c>
      <c r="E1977" s="35">
        <v>27.69</v>
      </c>
      <c r="F1977" s="35">
        <f t="shared" si="60"/>
        <v>734.33879999999999</v>
      </c>
    </row>
    <row r="1978" spans="1:6" outlineLevel="1" x14ac:dyDescent="0.25">
      <c r="B1978" s="34" t="s">
        <v>440</v>
      </c>
      <c r="C1978" s="39">
        <v>6.25</v>
      </c>
      <c r="D1978" s="39" t="s">
        <v>112</v>
      </c>
      <c r="E1978" s="35">
        <v>49.56</v>
      </c>
      <c r="F1978" s="35">
        <f t="shared" si="60"/>
        <v>309.75</v>
      </c>
    </row>
    <row r="1979" spans="1:6" outlineLevel="1" x14ac:dyDescent="0.25">
      <c r="B1979" s="34" t="s">
        <v>441</v>
      </c>
      <c r="C1979" s="39">
        <v>6.25</v>
      </c>
      <c r="D1979" s="39" t="s">
        <v>112</v>
      </c>
      <c r="E1979" s="35">
        <v>40.380000000000003</v>
      </c>
      <c r="F1979" s="35">
        <f t="shared" si="60"/>
        <v>252.37500000000003</v>
      </c>
    </row>
    <row r="1980" spans="1:6" outlineLevel="1" x14ac:dyDescent="0.25">
      <c r="B1980" s="34" t="s">
        <v>442</v>
      </c>
      <c r="C1980" s="39">
        <v>25</v>
      </c>
      <c r="D1980" s="39" t="s">
        <v>290</v>
      </c>
      <c r="E1980" s="35">
        <v>271.54000000000002</v>
      </c>
      <c r="F1980" s="35">
        <f t="shared" si="60"/>
        <v>6788.5000000000009</v>
      </c>
    </row>
    <row r="1981" spans="1:6" outlineLevel="1" x14ac:dyDescent="0.25">
      <c r="B1981" s="34" t="s">
        <v>443</v>
      </c>
      <c r="C1981" s="39">
        <v>10</v>
      </c>
      <c r="D1981" s="39" t="s">
        <v>13</v>
      </c>
      <c r="E1981" s="35">
        <v>32.86</v>
      </c>
      <c r="F1981" s="35">
        <f t="shared" si="60"/>
        <v>328.6</v>
      </c>
    </row>
    <row r="1982" spans="1:6" outlineLevel="1" x14ac:dyDescent="0.25">
      <c r="B1982" s="34" t="s">
        <v>460</v>
      </c>
      <c r="C1982" s="39">
        <v>1.1000000000000001</v>
      </c>
      <c r="D1982" s="39" t="s">
        <v>252</v>
      </c>
      <c r="E1982" s="35">
        <v>4685.96</v>
      </c>
      <c r="F1982" s="35">
        <f t="shared" si="60"/>
        <v>5154.5560000000005</v>
      </c>
    </row>
    <row r="1983" spans="1:6" outlineLevel="1" x14ac:dyDescent="0.25">
      <c r="B1983" s="34"/>
      <c r="C1983" s="39"/>
      <c r="D1983" s="39"/>
      <c r="E1983" s="35"/>
      <c r="F1983" s="35"/>
    </row>
    <row r="1984" spans="1:6" outlineLevel="1" x14ac:dyDescent="0.25">
      <c r="A1984" s="77"/>
      <c r="B1984" s="33" t="s">
        <v>605</v>
      </c>
      <c r="C1984" s="50"/>
      <c r="D1984" s="50"/>
      <c r="E1984" s="40" t="s">
        <v>252</v>
      </c>
      <c r="F1984" s="40">
        <f>SUM(F1985:F1995)</f>
        <v>54406.832639999993</v>
      </c>
    </row>
    <row r="1985" spans="1:6" outlineLevel="1" x14ac:dyDescent="0.25">
      <c r="B1985" s="34" t="s">
        <v>590</v>
      </c>
      <c r="C1985" s="39">
        <v>2.5259999999999998</v>
      </c>
      <c r="D1985" s="39" t="s">
        <v>201</v>
      </c>
      <c r="E1985" s="35">
        <v>2307.59</v>
      </c>
      <c r="F1985" s="35">
        <f t="shared" ref="F1985:F1995" si="61">+C1985*E1985</f>
        <v>5828.9723400000003</v>
      </c>
    </row>
    <row r="1986" spans="1:6" outlineLevel="1" x14ac:dyDescent="0.25">
      <c r="B1986" s="34" t="s">
        <v>436</v>
      </c>
      <c r="C1986" s="39">
        <v>1.4239999999999999</v>
      </c>
      <c r="D1986" s="39" t="s">
        <v>201</v>
      </c>
      <c r="E1986" s="35">
        <v>2307.59</v>
      </c>
      <c r="F1986" s="35">
        <f t="shared" si="61"/>
        <v>3286.0081599999999</v>
      </c>
    </row>
    <row r="1987" spans="1:6" outlineLevel="1" x14ac:dyDescent="0.25">
      <c r="B1987" s="34" t="s">
        <v>462</v>
      </c>
      <c r="C1987" s="39">
        <v>2.5939999999999999</v>
      </c>
      <c r="D1987" s="39" t="s">
        <v>201</v>
      </c>
      <c r="E1987" s="35">
        <v>2316.91</v>
      </c>
      <c r="F1987" s="35">
        <f t="shared" si="61"/>
        <v>6010.0645399999994</v>
      </c>
    </row>
    <row r="1988" spans="1:6" outlineLevel="1" x14ac:dyDescent="0.25">
      <c r="B1988" s="34" t="s">
        <v>437</v>
      </c>
      <c r="C1988" s="39">
        <v>50</v>
      </c>
      <c r="D1988" s="39" t="s">
        <v>290</v>
      </c>
      <c r="E1988" s="35">
        <v>108.82</v>
      </c>
      <c r="F1988" s="35">
        <f t="shared" si="61"/>
        <v>5441</v>
      </c>
    </row>
    <row r="1989" spans="1:6" outlineLevel="1" x14ac:dyDescent="0.25">
      <c r="B1989" s="34" t="s">
        <v>439</v>
      </c>
      <c r="C1989" s="39">
        <v>242.18</v>
      </c>
      <c r="D1989" s="39" t="s">
        <v>256</v>
      </c>
      <c r="E1989" s="35">
        <v>44.3</v>
      </c>
      <c r="F1989" s="35">
        <f t="shared" si="61"/>
        <v>10728.573999999999</v>
      </c>
    </row>
    <row r="1990" spans="1:6" outlineLevel="1" x14ac:dyDescent="0.25">
      <c r="B1990" s="34" t="s">
        <v>316</v>
      </c>
      <c r="C1990" s="39">
        <v>48.44</v>
      </c>
      <c r="D1990" s="39" t="s">
        <v>112</v>
      </c>
      <c r="E1990" s="35">
        <v>27.69</v>
      </c>
      <c r="F1990" s="35">
        <f t="shared" si="61"/>
        <v>1341.3036</v>
      </c>
    </row>
    <row r="1991" spans="1:6" outlineLevel="1" x14ac:dyDescent="0.25">
      <c r="B1991" s="34" t="s">
        <v>440</v>
      </c>
      <c r="C1991" s="39">
        <v>12.5</v>
      </c>
      <c r="D1991" s="39" t="s">
        <v>112</v>
      </c>
      <c r="E1991" s="35">
        <v>49.56</v>
      </c>
      <c r="F1991" s="35">
        <f t="shared" si="61"/>
        <v>619.5</v>
      </c>
    </row>
    <row r="1992" spans="1:6" outlineLevel="1" x14ac:dyDescent="0.25">
      <c r="B1992" s="34" t="s">
        <v>441</v>
      </c>
      <c r="C1992" s="39">
        <v>12.5</v>
      </c>
      <c r="D1992" s="39" t="s">
        <v>112</v>
      </c>
      <c r="E1992" s="35">
        <v>40.380000000000003</v>
      </c>
      <c r="F1992" s="35">
        <f t="shared" si="61"/>
        <v>504.75000000000006</v>
      </c>
    </row>
    <row r="1993" spans="1:6" outlineLevel="1" x14ac:dyDescent="0.25">
      <c r="B1993" s="34" t="s">
        <v>442</v>
      </c>
      <c r="C1993" s="39">
        <v>50</v>
      </c>
      <c r="D1993" s="39" t="s">
        <v>290</v>
      </c>
      <c r="E1993" s="35">
        <v>271.54000000000002</v>
      </c>
      <c r="F1993" s="35">
        <f t="shared" si="61"/>
        <v>13577.000000000002</v>
      </c>
    </row>
    <row r="1994" spans="1:6" outlineLevel="1" x14ac:dyDescent="0.25">
      <c r="B1994" s="34" t="s">
        <v>443</v>
      </c>
      <c r="C1994" s="39">
        <v>20</v>
      </c>
      <c r="D1994" s="39" t="s">
        <v>13</v>
      </c>
      <c r="E1994" s="35">
        <v>32.86</v>
      </c>
      <c r="F1994" s="35">
        <f t="shared" si="61"/>
        <v>657.2</v>
      </c>
    </row>
    <row r="1995" spans="1:6" outlineLevel="1" x14ac:dyDescent="0.25">
      <c r="B1995" s="34" t="s">
        <v>447</v>
      </c>
      <c r="C1995" s="39">
        <v>1</v>
      </c>
      <c r="D1995" s="39" t="s">
        <v>252</v>
      </c>
      <c r="E1995" s="35">
        <v>6412.46</v>
      </c>
      <c r="F1995" s="35">
        <f t="shared" si="61"/>
        <v>6412.46</v>
      </c>
    </row>
    <row r="1996" spans="1:6" outlineLevel="1" x14ac:dyDescent="0.25">
      <c r="B1996" s="34"/>
      <c r="C1996" s="39"/>
      <c r="D1996" s="39"/>
      <c r="E1996" s="35"/>
      <c r="F1996" s="35"/>
    </row>
    <row r="1997" spans="1:6" outlineLevel="1" x14ac:dyDescent="0.25">
      <c r="A1997" s="77"/>
      <c r="B1997" s="33" t="s">
        <v>606</v>
      </c>
      <c r="C1997" s="50"/>
      <c r="D1997" s="50"/>
      <c r="E1997" s="40" t="s">
        <v>252</v>
      </c>
      <c r="F1997" s="40">
        <f>SUM(F1998:F2008)</f>
        <v>40884.54711</v>
      </c>
    </row>
    <row r="1998" spans="1:6" outlineLevel="1" x14ac:dyDescent="0.25">
      <c r="B1998" s="34" t="s">
        <v>590</v>
      </c>
      <c r="C1998" s="39">
        <v>1.7230000000000001</v>
      </c>
      <c r="D1998" s="39" t="s">
        <v>201</v>
      </c>
      <c r="E1998" s="35">
        <v>2307.59</v>
      </c>
      <c r="F1998" s="35">
        <f t="shared" ref="F1998:F2008" si="62">+C1998*E1998</f>
        <v>3975.9775700000005</v>
      </c>
    </row>
    <row r="1999" spans="1:6" outlineLevel="1" x14ac:dyDescent="0.25">
      <c r="B1999" s="34" t="s">
        <v>436</v>
      </c>
      <c r="C1999" s="39">
        <v>0.95</v>
      </c>
      <c r="D1999" s="39" t="s">
        <v>201</v>
      </c>
      <c r="E1999" s="35">
        <v>2307.59</v>
      </c>
      <c r="F1999" s="35">
        <f t="shared" si="62"/>
        <v>2192.2105000000001</v>
      </c>
    </row>
    <row r="2000" spans="1:6" outlineLevel="1" x14ac:dyDescent="0.25">
      <c r="B2000" s="34" t="s">
        <v>462</v>
      </c>
      <c r="C2000" s="39">
        <v>2.5939999999999999</v>
      </c>
      <c r="D2000" s="39" t="s">
        <v>201</v>
      </c>
      <c r="E2000" s="35">
        <v>2316.91</v>
      </c>
      <c r="F2000" s="35">
        <f t="shared" si="62"/>
        <v>6010.0645399999994</v>
      </c>
    </row>
    <row r="2001" spans="1:6" outlineLevel="1" x14ac:dyDescent="0.25">
      <c r="B2001" s="34" t="s">
        <v>437</v>
      </c>
      <c r="C2001" s="39">
        <v>33.33</v>
      </c>
      <c r="D2001" s="39" t="s">
        <v>290</v>
      </c>
      <c r="E2001" s="35">
        <v>108.82</v>
      </c>
      <c r="F2001" s="35">
        <f t="shared" si="62"/>
        <v>3626.9705999999996</v>
      </c>
    </row>
    <row r="2002" spans="1:6" outlineLevel="1" x14ac:dyDescent="0.25">
      <c r="B2002" s="34" t="s">
        <v>439</v>
      </c>
      <c r="C2002" s="39">
        <v>169.13</v>
      </c>
      <c r="D2002" s="39" t="s">
        <v>256</v>
      </c>
      <c r="E2002" s="35">
        <v>44.3</v>
      </c>
      <c r="F2002" s="35">
        <f t="shared" si="62"/>
        <v>7492.4589999999989</v>
      </c>
    </row>
    <row r="2003" spans="1:6" outlineLevel="1" x14ac:dyDescent="0.25">
      <c r="B2003" s="34" t="s">
        <v>316</v>
      </c>
      <c r="C2003" s="39">
        <v>33.83</v>
      </c>
      <c r="D2003" s="39" t="s">
        <v>112</v>
      </c>
      <c r="E2003" s="35">
        <v>27.69</v>
      </c>
      <c r="F2003" s="35">
        <f t="shared" si="62"/>
        <v>936.7527</v>
      </c>
    </row>
    <row r="2004" spans="1:6" outlineLevel="1" x14ac:dyDescent="0.25">
      <c r="B2004" s="34" t="s">
        <v>440</v>
      </c>
      <c r="C2004" s="39">
        <v>8.33</v>
      </c>
      <c r="D2004" s="39" t="s">
        <v>112</v>
      </c>
      <c r="E2004" s="35">
        <v>49.56</v>
      </c>
      <c r="F2004" s="35">
        <f t="shared" si="62"/>
        <v>412.83480000000003</v>
      </c>
    </row>
    <row r="2005" spans="1:6" outlineLevel="1" x14ac:dyDescent="0.25">
      <c r="B2005" s="34" t="s">
        <v>441</v>
      </c>
      <c r="C2005" s="39">
        <v>8.33</v>
      </c>
      <c r="D2005" s="39" t="s">
        <v>112</v>
      </c>
      <c r="E2005" s="35">
        <v>40.380000000000003</v>
      </c>
      <c r="F2005" s="35">
        <f t="shared" si="62"/>
        <v>336.36540000000002</v>
      </c>
    </row>
    <row r="2006" spans="1:6" outlineLevel="1" x14ac:dyDescent="0.25">
      <c r="B2006" s="34" t="s">
        <v>442</v>
      </c>
      <c r="C2006" s="39">
        <v>33.33</v>
      </c>
      <c r="D2006" s="39" t="s">
        <v>290</v>
      </c>
      <c r="E2006" s="35">
        <v>271.54000000000002</v>
      </c>
      <c r="F2006" s="35">
        <f t="shared" si="62"/>
        <v>9050.4282000000003</v>
      </c>
    </row>
    <row r="2007" spans="1:6" outlineLevel="1" x14ac:dyDescent="0.25">
      <c r="B2007" s="34" t="s">
        <v>443</v>
      </c>
      <c r="C2007" s="39">
        <v>13.33</v>
      </c>
      <c r="D2007" s="39" t="s">
        <v>13</v>
      </c>
      <c r="E2007" s="35">
        <v>32.86</v>
      </c>
      <c r="F2007" s="35">
        <f t="shared" si="62"/>
        <v>438.02379999999999</v>
      </c>
    </row>
    <row r="2008" spans="1:6" outlineLevel="1" x14ac:dyDescent="0.25">
      <c r="B2008" s="34" t="s">
        <v>447</v>
      </c>
      <c r="C2008" s="39">
        <v>1</v>
      </c>
      <c r="D2008" s="39" t="s">
        <v>252</v>
      </c>
      <c r="E2008" s="35">
        <v>6412.46</v>
      </c>
      <c r="F2008" s="35">
        <f t="shared" si="62"/>
        <v>6412.46</v>
      </c>
    </row>
    <row r="2009" spans="1:6" outlineLevel="1" x14ac:dyDescent="0.25">
      <c r="B2009" s="34"/>
      <c r="C2009" s="39"/>
      <c r="D2009" s="39"/>
      <c r="E2009" s="35"/>
      <c r="F2009" s="35"/>
    </row>
    <row r="2010" spans="1:6" outlineLevel="1" x14ac:dyDescent="0.25">
      <c r="A2010" s="77"/>
      <c r="B2010" s="33" t="s">
        <v>607</v>
      </c>
      <c r="C2010" s="50"/>
      <c r="D2010" s="50"/>
      <c r="E2010" s="40" t="s">
        <v>252</v>
      </c>
      <c r="F2010" s="40">
        <f>SUM(F2011:F2020)</f>
        <v>32702.383459999997</v>
      </c>
    </row>
    <row r="2011" spans="1:6" outlineLevel="1" x14ac:dyDescent="0.25">
      <c r="B2011" s="34" t="s">
        <v>436</v>
      </c>
      <c r="C2011" s="39">
        <v>2.069</v>
      </c>
      <c r="D2011" s="39" t="s">
        <v>201</v>
      </c>
      <c r="E2011" s="35">
        <v>2307.59</v>
      </c>
      <c r="F2011" s="35">
        <f t="shared" ref="F2011:F2020" si="63">+C2011*E2011</f>
        <v>4774.4037100000005</v>
      </c>
    </row>
    <row r="2012" spans="1:6" outlineLevel="1" x14ac:dyDescent="0.25">
      <c r="B2012" s="34" t="s">
        <v>462</v>
      </c>
      <c r="C2012" s="39">
        <v>1.9450000000000001</v>
      </c>
      <c r="D2012" s="39" t="s">
        <v>201</v>
      </c>
      <c r="E2012" s="35">
        <v>2316.91</v>
      </c>
      <c r="F2012" s="35">
        <f t="shared" si="63"/>
        <v>4506.3899499999998</v>
      </c>
    </row>
    <row r="2013" spans="1:6" outlineLevel="1" x14ac:dyDescent="0.25">
      <c r="B2013" s="34" t="s">
        <v>437</v>
      </c>
      <c r="C2013" s="39">
        <v>25</v>
      </c>
      <c r="D2013" s="39" t="s">
        <v>290</v>
      </c>
      <c r="E2013" s="35">
        <v>108.82</v>
      </c>
      <c r="F2013" s="35">
        <f t="shared" si="63"/>
        <v>2720.5</v>
      </c>
    </row>
    <row r="2014" spans="1:6" outlineLevel="1" x14ac:dyDescent="0.25">
      <c r="B2014" s="34" t="s">
        <v>439</v>
      </c>
      <c r="C2014" s="39">
        <v>132.62</v>
      </c>
      <c r="D2014" s="39" t="s">
        <v>256</v>
      </c>
      <c r="E2014" s="35">
        <v>44.3</v>
      </c>
      <c r="F2014" s="35">
        <f t="shared" si="63"/>
        <v>5875.0659999999998</v>
      </c>
    </row>
    <row r="2015" spans="1:6" outlineLevel="1" x14ac:dyDescent="0.25">
      <c r="B2015" s="34" t="s">
        <v>316</v>
      </c>
      <c r="C2015" s="39">
        <v>26.52</v>
      </c>
      <c r="D2015" s="39" t="s">
        <v>112</v>
      </c>
      <c r="E2015" s="35">
        <v>27.69</v>
      </c>
      <c r="F2015" s="35">
        <f t="shared" si="63"/>
        <v>734.33879999999999</v>
      </c>
    </row>
    <row r="2016" spans="1:6" outlineLevel="1" x14ac:dyDescent="0.25">
      <c r="B2016" s="34" t="s">
        <v>440</v>
      </c>
      <c r="C2016" s="39">
        <v>6.25</v>
      </c>
      <c r="D2016" s="39" t="s">
        <v>112</v>
      </c>
      <c r="E2016" s="35">
        <v>49.56</v>
      </c>
      <c r="F2016" s="35">
        <f t="shared" si="63"/>
        <v>309.75</v>
      </c>
    </row>
    <row r="2017" spans="1:6" outlineLevel="1" x14ac:dyDescent="0.25">
      <c r="B2017" s="34" t="s">
        <v>441</v>
      </c>
      <c r="C2017" s="39">
        <v>6.25</v>
      </c>
      <c r="D2017" s="39" t="s">
        <v>112</v>
      </c>
      <c r="E2017" s="35">
        <v>40.380000000000003</v>
      </c>
      <c r="F2017" s="35">
        <f t="shared" si="63"/>
        <v>252.37500000000003</v>
      </c>
    </row>
    <row r="2018" spans="1:6" outlineLevel="1" x14ac:dyDescent="0.25">
      <c r="B2018" s="34" t="s">
        <v>442</v>
      </c>
      <c r="C2018" s="39">
        <v>25</v>
      </c>
      <c r="D2018" s="39" t="s">
        <v>290</v>
      </c>
      <c r="E2018" s="35">
        <v>271.54000000000002</v>
      </c>
      <c r="F2018" s="35">
        <f t="shared" si="63"/>
        <v>6788.5000000000009</v>
      </c>
    </row>
    <row r="2019" spans="1:6" outlineLevel="1" x14ac:dyDescent="0.25">
      <c r="B2019" s="34" t="s">
        <v>443</v>
      </c>
      <c r="C2019" s="39">
        <v>10</v>
      </c>
      <c r="D2019" s="39" t="s">
        <v>13</v>
      </c>
      <c r="E2019" s="35">
        <v>32.86</v>
      </c>
      <c r="F2019" s="35">
        <f t="shared" si="63"/>
        <v>328.6</v>
      </c>
    </row>
    <row r="2020" spans="1:6" outlineLevel="1" x14ac:dyDescent="0.25">
      <c r="B2020" s="34" t="s">
        <v>447</v>
      </c>
      <c r="C2020" s="39">
        <v>1</v>
      </c>
      <c r="D2020" s="39" t="s">
        <v>252</v>
      </c>
      <c r="E2020" s="35">
        <v>6412.46</v>
      </c>
      <c r="F2020" s="35">
        <f t="shared" si="63"/>
        <v>6412.46</v>
      </c>
    </row>
    <row r="2022" spans="1:6" s="5" customFormat="1" x14ac:dyDescent="0.25">
      <c r="A2022" s="76"/>
      <c r="B2022" s="6" t="s">
        <v>608</v>
      </c>
      <c r="C2022" s="48"/>
      <c r="D2022" s="48"/>
      <c r="E2022" s="7"/>
      <c r="F2022" s="7"/>
    </row>
    <row r="2023" spans="1:6" outlineLevel="1" x14ac:dyDescent="0.25">
      <c r="B2023" s="34"/>
      <c r="C2023" s="39"/>
      <c r="D2023" s="39"/>
      <c r="E2023" s="35"/>
      <c r="F2023" s="35"/>
    </row>
    <row r="2024" spans="1:6" outlineLevel="1" x14ac:dyDescent="0.25">
      <c r="A2024" s="77"/>
      <c r="B2024" s="33" t="s">
        <v>609</v>
      </c>
      <c r="C2024" s="50"/>
      <c r="D2024" s="50"/>
      <c r="E2024" s="40" t="s">
        <v>252</v>
      </c>
      <c r="F2024" s="40">
        <f>SUM(F2025:F2034)</f>
        <v>15442.40156</v>
      </c>
    </row>
    <row r="2025" spans="1:6" outlineLevel="1" x14ac:dyDescent="0.25">
      <c r="B2025" s="34" t="s">
        <v>436</v>
      </c>
      <c r="C2025" s="39">
        <v>1.819</v>
      </c>
      <c r="D2025" s="39" t="s">
        <v>201</v>
      </c>
      <c r="E2025" s="35">
        <v>2307.59</v>
      </c>
      <c r="F2025" s="35">
        <f t="shared" ref="F2025:F2034" si="64">+C2025*E2025</f>
        <v>4197.5062100000005</v>
      </c>
    </row>
    <row r="2026" spans="1:6" outlineLevel="1" x14ac:dyDescent="0.25">
      <c r="B2026" s="34" t="s">
        <v>437</v>
      </c>
      <c r="C2026" s="39">
        <v>1.819</v>
      </c>
      <c r="D2026" s="39" t="s">
        <v>201</v>
      </c>
      <c r="E2026" s="35">
        <v>490.77</v>
      </c>
      <c r="F2026" s="35">
        <f t="shared" si="64"/>
        <v>892.71062999999992</v>
      </c>
    </row>
    <row r="2027" spans="1:6" outlineLevel="1" x14ac:dyDescent="0.25">
      <c r="B2027" s="34" t="s">
        <v>438</v>
      </c>
      <c r="C2027" s="39">
        <v>1.819</v>
      </c>
      <c r="D2027" s="39" t="s">
        <v>201</v>
      </c>
      <c r="E2027" s="35">
        <v>49.08</v>
      </c>
      <c r="F2027" s="35">
        <f t="shared" si="64"/>
        <v>89.276519999999991</v>
      </c>
    </row>
    <row r="2028" spans="1:6" outlineLevel="1" x14ac:dyDescent="0.25">
      <c r="B2028" s="34" t="s">
        <v>439</v>
      </c>
      <c r="C2028" s="39">
        <v>69.89</v>
      </c>
      <c r="D2028" s="39" t="s">
        <v>256</v>
      </c>
      <c r="E2028" s="35">
        <v>44.3</v>
      </c>
      <c r="F2028" s="35">
        <f t="shared" si="64"/>
        <v>3096.127</v>
      </c>
    </row>
    <row r="2029" spans="1:6" outlineLevel="1" x14ac:dyDescent="0.25">
      <c r="B2029" s="34" t="s">
        <v>316</v>
      </c>
      <c r="C2029" s="39">
        <v>13.98</v>
      </c>
      <c r="D2029" s="39" t="s">
        <v>112</v>
      </c>
      <c r="E2029" s="35">
        <v>27.69</v>
      </c>
      <c r="F2029" s="35">
        <f t="shared" si="64"/>
        <v>387.10620000000006</v>
      </c>
    </row>
    <row r="2030" spans="1:6" outlineLevel="1" x14ac:dyDescent="0.25">
      <c r="B2030" s="34" t="s">
        <v>610</v>
      </c>
      <c r="C2030" s="39">
        <v>0.8</v>
      </c>
      <c r="D2030" s="39" t="s">
        <v>112</v>
      </c>
      <c r="E2030" s="35">
        <v>49.56</v>
      </c>
      <c r="F2030" s="35">
        <f t="shared" si="64"/>
        <v>39.648000000000003</v>
      </c>
    </row>
    <row r="2031" spans="1:6" outlineLevel="1" x14ac:dyDescent="0.25">
      <c r="B2031" s="34" t="s">
        <v>611</v>
      </c>
      <c r="C2031" s="39">
        <v>1.5</v>
      </c>
      <c r="D2031" s="39" t="s">
        <v>112</v>
      </c>
      <c r="E2031" s="35">
        <v>40.380000000000003</v>
      </c>
      <c r="F2031" s="35">
        <f t="shared" si="64"/>
        <v>60.570000000000007</v>
      </c>
    </row>
    <row r="2032" spans="1:6" outlineLevel="1" x14ac:dyDescent="0.25">
      <c r="B2032" s="34" t="s">
        <v>455</v>
      </c>
      <c r="C2032" s="39">
        <v>10</v>
      </c>
      <c r="D2032" s="39" t="s">
        <v>13</v>
      </c>
      <c r="E2032" s="35">
        <v>164.23</v>
      </c>
      <c r="F2032" s="35">
        <f t="shared" si="64"/>
        <v>1642.3</v>
      </c>
    </row>
    <row r="2033" spans="1:6" outlineLevel="1" x14ac:dyDescent="0.25">
      <c r="B2033" s="34" t="s">
        <v>443</v>
      </c>
      <c r="C2033" s="39">
        <v>10</v>
      </c>
      <c r="D2033" s="39" t="s">
        <v>13</v>
      </c>
      <c r="E2033" s="35">
        <v>35.020000000000003</v>
      </c>
      <c r="F2033" s="35">
        <f t="shared" si="64"/>
        <v>350.20000000000005</v>
      </c>
    </row>
    <row r="2034" spans="1:6" outlineLevel="1" x14ac:dyDescent="0.25">
      <c r="B2034" s="34" t="s">
        <v>444</v>
      </c>
      <c r="C2034" s="39">
        <v>1.1000000000000001</v>
      </c>
      <c r="D2034" s="39" t="s">
        <v>252</v>
      </c>
      <c r="E2034" s="35">
        <v>4260.87</v>
      </c>
      <c r="F2034" s="35">
        <f t="shared" si="64"/>
        <v>4686.9570000000003</v>
      </c>
    </row>
    <row r="2035" spans="1:6" outlineLevel="1" x14ac:dyDescent="0.25">
      <c r="B2035" s="34"/>
      <c r="C2035" s="39"/>
      <c r="D2035" s="39"/>
      <c r="E2035" s="35"/>
      <c r="F2035" s="35"/>
    </row>
    <row r="2036" spans="1:6" outlineLevel="1" x14ac:dyDescent="0.25">
      <c r="A2036" s="77"/>
      <c r="B2036" s="33" t="s">
        <v>612</v>
      </c>
      <c r="C2036" s="50"/>
      <c r="D2036" s="50"/>
      <c r="E2036" s="40" t="s">
        <v>252</v>
      </c>
      <c r="F2036" s="40">
        <f>SUM(F2037:F2038)</f>
        <v>15631.68316</v>
      </c>
    </row>
    <row r="2037" spans="1:6" outlineLevel="1" x14ac:dyDescent="0.25">
      <c r="B2037" s="34" t="s">
        <v>613</v>
      </c>
      <c r="C2037" s="39">
        <v>1.819</v>
      </c>
      <c r="D2037" s="39" t="s">
        <v>201</v>
      </c>
      <c r="E2037" s="35">
        <v>2411.64</v>
      </c>
      <c r="F2037" s="35">
        <f>+C2037*E2037</f>
        <v>4386.7731599999997</v>
      </c>
    </row>
    <row r="2038" spans="1:6" outlineLevel="1" x14ac:dyDescent="0.25">
      <c r="B2038" s="34" t="s">
        <v>614</v>
      </c>
      <c r="C2038" s="39">
        <v>1</v>
      </c>
      <c r="D2038" s="39" t="s">
        <v>231</v>
      </c>
      <c r="E2038" s="35">
        <v>11244.91</v>
      </c>
      <c r="F2038" s="35">
        <f>+C2038*E2038</f>
        <v>11244.91</v>
      </c>
    </row>
    <row r="2039" spans="1:6" outlineLevel="1" x14ac:dyDescent="0.25">
      <c r="B2039" s="34"/>
      <c r="C2039" s="39"/>
      <c r="D2039" s="39"/>
      <c r="E2039" s="35"/>
      <c r="F2039" s="35"/>
    </row>
    <row r="2040" spans="1:6" outlineLevel="1" x14ac:dyDescent="0.25">
      <c r="A2040" s="77"/>
      <c r="B2040" s="33" t="s">
        <v>609</v>
      </c>
      <c r="C2040" s="50"/>
      <c r="D2040" s="50"/>
      <c r="E2040" s="40" t="s">
        <v>252</v>
      </c>
      <c r="F2040" s="40">
        <f>SUM(F2041:F2043)</f>
        <v>15442.416840000002</v>
      </c>
    </row>
    <row r="2041" spans="1:6" outlineLevel="1" x14ac:dyDescent="0.25">
      <c r="B2041" s="34" t="s">
        <v>436</v>
      </c>
      <c r="C2041" s="39">
        <v>1.819</v>
      </c>
      <c r="D2041" s="39" t="s">
        <v>201</v>
      </c>
      <c r="E2041" s="35">
        <v>2307.59</v>
      </c>
      <c r="F2041" s="35">
        <f>+C2041*E2041</f>
        <v>4197.5062100000005</v>
      </c>
    </row>
    <row r="2042" spans="1:6" outlineLevel="1" x14ac:dyDescent="0.25">
      <c r="B2042" s="34" t="s">
        <v>437</v>
      </c>
      <c r="C2042" s="39">
        <v>1.819</v>
      </c>
      <c r="D2042" s="39" t="s">
        <v>201</v>
      </c>
      <c r="E2042" s="35">
        <v>490.77</v>
      </c>
      <c r="F2042" s="35">
        <f>+C2042*E2042</f>
        <v>892.71062999999992</v>
      </c>
    </row>
    <row r="2043" spans="1:6" outlineLevel="1" x14ac:dyDescent="0.25">
      <c r="B2043" s="34" t="s">
        <v>615</v>
      </c>
      <c r="C2043" s="39">
        <v>1</v>
      </c>
      <c r="D2043" s="39" t="s">
        <v>231</v>
      </c>
      <c r="E2043" s="35">
        <v>10352.200000000001</v>
      </c>
      <c r="F2043" s="35">
        <f>+C2043*E2043</f>
        <v>10352.200000000001</v>
      </c>
    </row>
    <row r="2044" spans="1:6" outlineLevel="1" x14ac:dyDescent="0.25">
      <c r="B2044" s="34"/>
      <c r="C2044" s="39"/>
      <c r="D2044" s="39"/>
      <c r="E2044" s="35"/>
      <c r="F2044" s="35"/>
    </row>
    <row r="2045" spans="1:6" outlineLevel="1" x14ac:dyDescent="0.25">
      <c r="A2045" s="77"/>
      <c r="B2045" s="33" t="s">
        <v>616</v>
      </c>
      <c r="C2045" s="50"/>
      <c r="D2045" s="50"/>
      <c r="E2045" s="40" t="s">
        <v>252</v>
      </c>
      <c r="F2045" s="40">
        <f>SUM(F2046:F2048)</f>
        <v>15442.416840000002</v>
      </c>
    </row>
    <row r="2046" spans="1:6" outlineLevel="1" x14ac:dyDescent="0.25">
      <c r="B2046" s="34" t="s">
        <v>436</v>
      </c>
      <c r="C2046" s="39">
        <v>1.819</v>
      </c>
      <c r="D2046" s="39" t="s">
        <v>201</v>
      </c>
      <c r="E2046" s="35">
        <v>2307.59</v>
      </c>
      <c r="F2046" s="35">
        <f>+C2046*E2046</f>
        <v>4197.5062100000005</v>
      </c>
    </row>
    <row r="2047" spans="1:6" outlineLevel="1" x14ac:dyDescent="0.25">
      <c r="B2047" s="34" t="s">
        <v>437</v>
      </c>
      <c r="C2047" s="39">
        <v>1.819</v>
      </c>
      <c r="D2047" s="39" t="s">
        <v>201</v>
      </c>
      <c r="E2047" s="35">
        <v>490.77</v>
      </c>
      <c r="F2047" s="35">
        <f>+C2047*E2047</f>
        <v>892.71062999999992</v>
      </c>
    </row>
    <row r="2048" spans="1:6" outlineLevel="1" x14ac:dyDescent="0.25">
      <c r="B2048" s="34" t="s">
        <v>615</v>
      </c>
      <c r="C2048" s="39">
        <v>1</v>
      </c>
      <c r="D2048" s="39" t="s">
        <v>231</v>
      </c>
      <c r="E2048" s="35">
        <v>10352.200000000001</v>
      </c>
      <c r="F2048" s="35">
        <f>+C2048*E2048</f>
        <v>10352.200000000001</v>
      </c>
    </row>
    <row r="2049" spans="1:6" outlineLevel="1" x14ac:dyDescent="0.25">
      <c r="B2049" s="34"/>
      <c r="C2049" s="39"/>
      <c r="D2049" s="39"/>
      <c r="E2049" s="35"/>
      <c r="F2049" s="35"/>
    </row>
    <row r="2050" spans="1:6" outlineLevel="1" x14ac:dyDescent="0.25">
      <c r="A2050" s="77"/>
      <c r="B2050" s="33" t="s">
        <v>617</v>
      </c>
      <c r="C2050" s="50"/>
      <c r="D2050" s="50"/>
      <c r="E2050" s="40" t="s">
        <v>252</v>
      </c>
      <c r="F2050" s="40">
        <f>SUM(F2051:F2060)</f>
        <v>15368.107739999998</v>
      </c>
    </row>
    <row r="2051" spans="1:6" outlineLevel="1" x14ac:dyDescent="0.25">
      <c r="B2051" s="34" t="s">
        <v>436</v>
      </c>
      <c r="C2051" s="39">
        <v>1.496</v>
      </c>
      <c r="D2051" s="39" t="s">
        <v>201</v>
      </c>
      <c r="E2051" s="35">
        <v>2307.59</v>
      </c>
      <c r="F2051" s="35">
        <f t="shared" ref="F2051:F2060" si="65">+C2051*E2051</f>
        <v>3452.1546400000002</v>
      </c>
    </row>
    <row r="2052" spans="1:6" outlineLevel="1" x14ac:dyDescent="0.25">
      <c r="B2052" s="34" t="s">
        <v>437</v>
      </c>
      <c r="C2052" s="39">
        <v>1.496</v>
      </c>
      <c r="D2052" s="39" t="s">
        <v>201</v>
      </c>
      <c r="E2052" s="35">
        <v>490.77</v>
      </c>
      <c r="F2052" s="35">
        <f t="shared" si="65"/>
        <v>734.19191999999998</v>
      </c>
    </row>
    <row r="2053" spans="1:6" outlineLevel="1" x14ac:dyDescent="0.25">
      <c r="B2053" s="34" t="s">
        <v>438</v>
      </c>
      <c r="C2053" s="39">
        <v>1.496</v>
      </c>
      <c r="D2053" s="39" t="s">
        <v>201</v>
      </c>
      <c r="E2053" s="35">
        <v>49.08</v>
      </c>
      <c r="F2053" s="35">
        <f t="shared" si="65"/>
        <v>73.42367999999999</v>
      </c>
    </row>
    <row r="2054" spans="1:6" outlineLevel="1" x14ac:dyDescent="0.25">
      <c r="B2054" s="34" t="s">
        <v>439</v>
      </c>
      <c r="C2054" s="39">
        <v>56.95</v>
      </c>
      <c r="D2054" s="39" t="s">
        <v>256</v>
      </c>
      <c r="E2054" s="35">
        <v>57</v>
      </c>
      <c r="F2054" s="35">
        <f t="shared" si="65"/>
        <v>3246.15</v>
      </c>
    </row>
    <row r="2055" spans="1:6" outlineLevel="1" x14ac:dyDescent="0.25">
      <c r="B2055" s="34" t="s">
        <v>316</v>
      </c>
      <c r="C2055" s="39">
        <v>11.39</v>
      </c>
      <c r="D2055" s="39" t="s">
        <v>112</v>
      </c>
      <c r="E2055" s="35">
        <v>42</v>
      </c>
      <c r="F2055" s="35">
        <f t="shared" si="65"/>
        <v>478.38</v>
      </c>
    </row>
    <row r="2056" spans="1:6" outlineLevel="1" x14ac:dyDescent="0.25">
      <c r="B2056" s="34" t="s">
        <v>610</v>
      </c>
      <c r="C2056" s="39">
        <v>0.67</v>
      </c>
      <c r="D2056" s="39" t="s">
        <v>112</v>
      </c>
      <c r="E2056" s="35">
        <v>71</v>
      </c>
      <c r="F2056" s="35">
        <f t="shared" si="65"/>
        <v>47.57</v>
      </c>
    </row>
    <row r="2057" spans="1:6" outlineLevel="1" x14ac:dyDescent="0.25">
      <c r="B2057" s="34" t="s">
        <v>611</v>
      </c>
      <c r="C2057" s="39">
        <v>1.25</v>
      </c>
      <c r="D2057" s="39" t="s">
        <v>112</v>
      </c>
      <c r="E2057" s="35">
        <v>50</v>
      </c>
      <c r="F2057" s="35">
        <f t="shared" si="65"/>
        <v>62.5</v>
      </c>
    </row>
    <row r="2058" spans="1:6" outlineLevel="1" x14ac:dyDescent="0.25">
      <c r="B2058" s="34" t="s">
        <v>618</v>
      </c>
      <c r="C2058" s="39">
        <v>8.35</v>
      </c>
      <c r="D2058" s="39" t="s">
        <v>13</v>
      </c>
      <c r="E2058" s="35">
        <v>164.23</v>
      </c>
      <c r="F2058" s="35">
        <f t="shared" si="65"/>
        <v>1371.3204999999998</v>
      </c>
    </row>
    <row r="2059" spans="1:6" outlineLevel="1" x14ac:dyDescent="0.25">
      <c r="B2059" s="34" t="s">
        <v>443</v>
      </c>
      <c r="C2059" s="39">
        <v>8.35</v>
      </c>
      <c r="D2059" s="39" t="s">
        <v>13</v>
      </c>
      <c r="E2059" s="35">
        <v>35.020000000000003</v>
      </c>
      <c r="F2059" s="35">
        <f t="shared" si="65"/>
        <v>292.41700000000003</v>
      </c>
    </row>
    <row r="2060" spans="1:6" outlineLevel="1" x14ac:dyDescent="0.25">
      <c r="B2060" s="34" t="s">
        <v>444</v>
      </c>
      <c r="C2060" s="39">
        <v>1.1000000000000001</v>
      </c>
      <c r="D2060" s="39" t="s">
        <v>252</v>
      </c>
      <c r="E2060" s="35">
        <v>5100</v>
      </c>
      <c r="F2060" s="35">
        <f t="shared" si="65"/>
        <v>5610</v>
      </c>
    </row>
    <row r="2061" spans="1:6" outlineLevel="1" x14ac:dyDescent="0.25">
      <c r="B2061" s="34"/>
      <c r="C2061" s="39"/>
      <c r="D2061" s="39"/>
      <c r="E2061" s="35"/>
      <c r="F2061" s="35"/>
    </row>
    <row r="2062" spans="1:6" outlineLevel="1" x14ac:dyDescent="0.25">
      <c r="A2062" s="77"/>
      <c r="B2062" s="33" t="s">
        <v>619</v>
      </c>
      <c r="C2062" s="50"/>
      <c r="D2062" s="50"/>
      <c r="E2062" s="40" t="s">
        <v>252</v>
      </c>
      <c r="F2062" s="40">
        <f>SUM(F2063:F2064)</f>
        <v>13688.093439999999</v>
      </c>
    </row>
    <row r="2063" spans="1:6" outlineLevel="1" x14ac:dyDescent="0.25">
      <c r="B2063" s="34" t="s">
        <v>613</v>
      </c>
      <c r="C2063" s="39">
        <v>1.496</v>
      </c>
      <c r="D2063" s="39" t="s">
        <v>201</v>
      </c>
      <c r="E2063" s="35">
        <v>2411.64</v>
      </c>
      <c r="F2063" s="35">
        <f>+C2063*E2063</f>
        <v>3607.8134399999999</v>
      </c>
    </row>
    <row r="2064" spans="1:6" outlineLevel="1" x14ac:dyDescent="0.25">
      <c r="B2064" s="34" t="s">
        <v>614</v>
      </c>
      <c r="C2064" s="39">
        <v>1</v>
      </c>
      <c r="D2064" s="39" t="s">
        <v>231</v>
      </c>
      <c r="E2064" s="35">
        <v>10080.279999999999</v>
      </c>
      <c r="F2064" s="35">
        <f>+C2064*E2064</f>
        <v>10080.279999999999</v>
      </c>
    </row>
    <row r="2065" spans="1:6" outlineLevel="1" x14ac:dyDescent="0.25">
      <c r="B2065" s="34"/>
      <c r="C2065" s="39"/>
      <c r="D2065" s="39"/>
      <c r="E2065" s="35"/>
      <c r="F2065" s="35"/>
    </row>
    <row r="2066" spans="1:6" outlineLevel="1" x14ac:dyDescent="0.25">
      <c r="A2066" s="77"/>
      <c r="B2066" s="33" t="s">
        <v>617</v>
      </c>
      <c r="C2066" s="50"/>
      <c r="D2066" s="50"/>
      <c r="E2066" s="40" t="s">
        <v>252</v>
      </c>
      <c r="F2066" s="40">
        <f>SUM(F2067:F2069)</f>
        <v>13532.43656</v>
      </c>
    </row>
    <row r="2067" spans="1:6" outlineLevel="1" x14ac:dyDescent="0.25">
      <c r="B2067" s="34" t="s">
        <v>436</v>
      </c>
      <c r="C2067" s="39">
        <v>1.496</v>
      </c>
      <c r="D2067" s="39" t="s">
        <v>201</v>
      </c>
      <c r="E2067" s="35">
        <v>2307.59</v>
      </c>
      <c r="F2067" s="35">
        <f>+C2067*E2067</f>
        <v>3452.1546400000002</v>
      </c>
    </row>
    <row r="2068" spans="1:6" outlineLevel="1" x14ac:dyDescent="0.25">
      <c r="B2068" s="34" t="s">
        <v>437</v>
      </c>
      <c r="C2068" s="39">
        <v>1.496</v>
      </c>
      <c r="D2068" s="39" t="s">
        <v>201</v>
      </c>
      <c r="E2068" s="35">
        <v>490.77</v>
      </c>
      <c r="F2068" s="35">
        <f>+C2068*E2068</f>
        <v>734.19191999999998</v>
      </c>
    </row>
    <row r="2069" spans="1:6" outlineLevel="1" x14ac:dyDescent="0.25">
      <c r="B2069" s="34" t="s">
        <v>615</v>
      </c>
      <c r="C2069" s="39">
        <v>1</v>
      </c>
      <c r="D2069" s="39" t="s">
        <v>231</v>
      </c>
      <c r="E2069" s="35">
        <v>9346.09</v>
      </c>
      <c r="F2069" s="35">
        <f>+C2069*E2069</f>
        <v>9346.09</v>
      </c>
    </row>
    <row r="2070" spans="1:6" outlineLevel="1" x14ac:dyDescent="0.25">
      <c r="B2070" s="34"/>
      <c r="C2070" s="39"/>
      <c r="D2070" s="39"/>
      <c r="E2070" s="35"/>
      <c r="F2070" s="35"/>
    </row>
    <row r="2071" spans="1:6" outlineLevel="1" x14ac:dyDescent="0.25">
      <c r="A2071" s="77"/>
      <c r="B2071" s="33" t="s">
        <v>620</v>
      </c>
      <c r="C2071" s="50"/>
      <c r="D2071" s="50"/>
      <c r="E2071" s="40" t="s">
        <v>252</v>
      </c>
      <c r="F2071" s="40">
        <f>SUM(F2072:F2074)</f>
        <v>13688.095359999999</v>
      </c>
    </row>
    <row r="2072" spans="1:6" outlineLevel="1" x14ac:dyDescent="0.25">
      <c r="B2072" s="34" t="s">
        <v>436</v>
      </c>
      <c r="C2072" s="39">
        <v>1.496</v>
      </c>
      <c r="D2072" s="39" t="s">
        <v>201</v>
      </c>
      <c r="E2072" s="35">
        <v>2411.64</v>
      </c>
      <c r="F2072" s="35">
        <f>+C2072*E2072</f>
        <v>3607.8134399999999</v>
      </c>
    </row>
    <row r="2073" spans="1:6" outlineLevel="1" x14ac:dyDescent="0.25">
      <c r="B2073" s="34" t="s">
        <v>437</v>
      </c>
      <c r="C2073" s="39">
        <v>1.496</v>
      </c>
      <c r="D2073" s="39" t="s">
        <v>201</v>
      </c>
      <c r="E2073" s="35">
        <v>490.77</v>
      </c>
      <c r="F2073" s="35">
        <f>+C2073*E2073</f>
        <v>734.19191999999998</v>
      </c>
    </row>
    <row r="2074" spans="1:6" outlineLevel="1" x14ac:dyDescent="0.25">
      <c r="B2074" s="34" t="s">
        <v>615</v>
      </c>
      <c r="C2074" s="39">
        <v>1</v>
      </c>
      <c r="D2074" s="39" t="s">
        <v>231</v>
      </c>
      <c r="E2074" s="35">
        <v>9346.09</v>
      </c>
      <c r="F2074" s="35">
        <f>+C2074*E2074</f>
        <v>9346.09</v>
      </c>
    </row>
    <row r="2075" spans="1:6" outlineLevel="1" x14ac:dyDescent="0.25">
      <c r="B2075" s="34"/>
      <c r="C2075" s="39"/>
      <c r="D2075" s="39"/>
      <c r="E2075" s="35"/>
      <c r="F2075" s="35"/>
    </row>
    <row r="2076" spans="1:6" outlineLevel="1" x14ac:dyDescent="0.25">
      <c r="A2076" s="77"/>
      <c r="B2076" s="33" t="s">
        <v>621</v>
      </c>
      <c r="C2076" s="50"/>
      <c r="D2076" s="50"/>
      <c r="E2076" s="40" t="s">
        <v>252</v>
      </c>
      <c r="F2076" s="40">
        <f>SUM(F2077:F2086)</f>
        <v>17167.904559999999</v>
      </c>
    </row>
    <row r="2077" spans="1:6" outlineLevel="1" x14ac:dyDescent="0.25">
      <c r="B2077" s="34" t="s">
        <v>436</v>
      </c>
      <c r="C2077" s="39">
        <v>1.819</v>
      </c>
      <c r="D2077" s="39" t="s">
        <v>201</v>
      </c>
      <c r="E2077" s="35">
        <v>2307.59</v>
      </c>
      <c r="F2077" s="35">
        <f t="shared" ref="F2077:F2086" si="66">+C2077*E2077</f>
        <v>4197.5062100000005</v>
      </c>
    </row>
    <row r="2078" spans="1:6" outlineLevel="1" x14ac:dyDescent="0.25">
      <c r="B2078" s="34" t="s">
        <v>437</v>
      </c>
      <c r="C2078" s="39">
        <v>1.819</v>
      </c>
      <c r="D2078" s="39" t="s">
        <v>201</v>
      </c>
      <c r="E2078" s="35">
        <v>490.77</v>
      </c>
      <c r="F2078" s="35">
        <f t="shared" si="66"/>
        <v>892.71062999999992</v>
      </c>
    </row>
    <row r="2079" spans="1:6" outlineLevel="1" x14ac:dyDescent="0.25">
      <c r="B2079" s="34" t="s">
        <v>438</v>
      </c>
      <c r="C2079" s="39">
        <v>1.819</v>
      </c>
      <c r="D2079" s="39" t="s">
        <v>201</v>
      </c>
      <c r="E2079" s="35">
        <v>49.08</v>
      </c>
      <c r="F2079" s="35">
        <f t="shared" si="66"/>
        <v>89.276519999999991</v>
      </c>
    </row>
    <row r="2080" spans="1:6" outlineLevel="1" x14ac:dyDescent="0.25">
      <c r="B2080" s="34" t="s">
        <v>439</v>
      </c>
      <c r="C2080" s="39">
        <v>69.89</v>
      </c>
      <c r="D2080" s="39" t="s">
        <v>256</v>
      </c>
      <c r="E2080" s="35">
        <v>44.3</v>
      </c>
      <c r="F2080" s="35">
        <f t="shared" si="66"/>
        <v>3096.127</v>
      </c>
    </row>
    <row r="2081" spans="1:6" outlineLevel="1" x14ac:dyDescent="0.25">
      <c r="B2081" s="34" t="s">
        <v>316</v>
      </c>
      <c r="C2081" s="39">
        <v>13.98</v>
      </c>
      <c r="D2081" s="39" t="s">
        <v>112</v>
      </c>
      <c r="E2081" s="35">
        <v>27.69</v>
      </c>
      <c r="F2081" s="35">
        <f t="shared" si="66"/>
        <v>387.10620000000006</v>
      </c>
    </row>
    <row r="2082" spans="1:6" outlineLevel="1" x14ac:dyDescent="0.25">
      <c r="B2082" s="34" t="s">
        <v>610</v>
      </c>
      <c r="C2082" s="39">
        <v>0.8</v>
      </c>
      <c r="D2082" s="39" t="s">
        <v>112</v>
      </c>
      <c r="E2082" s="35">
        <v>49.56</v>
      </c>
      <c r="F2082" s="35">
        <f t="shared" si="66"/>
        <v>39.648000000000003</v>
      </c>
    </row>
    <row r="2083" spans="1:6" outlineLevel="1" x14ac:dyDescent="0.25">
      <c r="B2083" s="34" t="s">
        <v>611</v>
      </c>
      <c r="C2083" s="39">
        <v>1.5</v>
      </c>
      <c r="D2083" s="39" t="s">
        <v>112</v>
      </c>
      <c r="E2083" s="35">
        <v>40.380000000000003</v>
      </c>
      <c r="F2083" s="35">
        <f t="shared" si="66"/>
        <v>60.570000000000007</v>
      </c>
    </row>
    <row r="2084" spans="1:6" outlineLevel="1" x14ac:dyDescent="0.25">
      <c r="B2084" s="34" t="s">
        <v>455</v>
      </c>
      <c r="C2084" s="39">
        <v>10</v>
      </c>
      <c r="D2084" s="39" t="s">
        <v>13</v>
      </c>
      <c r="E2084" s="35">
        <v>164.23</v>
      </c>
      <c r="F2084" s="35">
        <f t="shared" si="66"/>
        <v>1642.3</v>
      </c>
    </row>
    <row r="2085" spans="1:6" outlineLevel="1" x14ac:dyDescent="0.25">
      <c r="B2085" s="34" t="s">
        <v>443</v>
      </c>
      <c r="C2085" s="39">
        <v>10</v>
      </c>
      <c r="D2085" s="39" t="s">
        <v>13</v>
      </c>
      <c r="E2085" s="35">
        <v>35.020000000000003</v>
      </c>
      <c r="F2085" s="35">
        <f t="shared" si="66"/>
        <v>350.20000000000005</v>
      </c>
    </row>
    <row r="2086" spans="1:6" outlineLevel="1" x14ac:dyDescent="0.25">
      <c r="B2086" s="34" t="s">
        <v>447</v>
      </c>
      <c r="C2086" s="39">
        <v>1</v>
      </c>
      <c r="D2086" s="39" t="s">
        <v>252</v>
      </c>
      <c r="E2086" s="35">
        <v>6412.46</v>
      </c>
      <c r="F2086" s="35">
        <f t="shared" si="66"/>
        <v>6412.46</v>
      </c>
    </row>
    <row r="2087" spans="1:6" outlineLevel="1" x14ac:dyDescent="0.25">
      <c r="B2087" s="34"/>
      <c r="C2087" s="39"/>
      <c r="D2087" s="39"/>
      <c r="E2087" s="35"/>
      <c r="F2087" s="35"/>
    </row>
    <row r="2088" spans="1:6" outlineLevel="1" x14ac:dyDescent="0.25">
      <c r="A2088" s="77"/>
      <c r="B2088" s="33" t="s">
        <v>622</v>
      </c>
      <c r="C2088" s="50"/>
      <c r="D2088" s="50"/>
      <c r="E2088" s="40" t="s">
        <v>252</v>
      </c>
      <c r="F2088" s="40">
        <f>SUM(F2089:F2090)</f>
        <v>17357.18316</v>
      </c>
    </row>
    <row r="2089" spans="1:6" outlineLevel="1" x14ac:dyDescent="0.25">
      <c r="B2089" s="34" t="s">
        <v>613</v>
      </c>
      <c r="C2089" s="39">
        <v>1.819</v>
      </c>
      <c r="D2089" s="39" t="s">
        <v>201</v>
      </c>
      <c r="E2089" s="35">
        <v>2411.64</v>
      </c>
      <c r="F2089" s="35">
        <f>+C2089*E2089</f>
        <v>4386.7731599999997</v>
      </c>
    </row>
    <row r="2090" spans="1:6" outlineLevel="1" x14ac:dyDescent="0.25">
      <c r="B2090" s="34" t="s">
        <v>614</v>
      </c>
      <c r="C2090" s="39">
        <v>1</v>
      </c>
      <c r="D2090" s="39" t="s">
        <v>231</v>
      </c>
      <c r="E2090" s="35">
        <v>12970.41</v>
      </c>
      <c r="F2090" s="35">
        <f>+C2090*E2090</f>
        <v>12970.41</v>
      </c>
    </row>
    <row r="2091" spans="1:6" outlineLevel="1" x14ac:dyDescent="0.25">
      <c r="B2091" s="34"/>
      <c r="C2091" s="39"/>
      <c r="D2091" s="39"/>
      <c r="E2091" s="35"/>
      <c r="F2091" s="35"/>
    </row>
    <row r="2092" spans="1:6" outlineLevel="1" x14ac:dyDescent="0.25">
      <c r="A2092" s="77"/>
      <c r="B2092" s="33" t="s">
        <v>623</v>
      </c>
      <c r="C2092" s="50"/>
      <c r="D2092" s="50"/>
      <c r="E2092" s="40" t="s">
        <v>252</v>
      </c>
      <c r="F2092" s="40">
        <f>SUM(F2093:F2095)</f>
        <v>17167.916840000002</v>
      </c>
    </row>
    <row r="2093" spans="1:6" outlineLevel="1" x14ac:dyDescent="0.25">
      <c r="B2093" s="34" t="s">
        <v>436</v>
      </c>
      <c r="C2093" s="39">
        <v>1.819</v>
      </c>
      <c r="D2093" s="39" t="s">
        <v>201</v>
      </c>
      <c r="E2093" s="35">
        <v>2307.59</v>
      </c>
      <c r="F2093" s="35">
        <f>+C2093*E2093</f>
        <v>4197.5062100000005</v>
      </c>
    </row>
    <row r="2094" spans="1:6" outlineLevel="1" x14ac:dyDescent="0.25">
      <c r="B2094" s="34" t="s">
        <v>437</v>
      </c>
      <c r="C2094" s="39">
        <v>1.819</v>
      </c>
      <c r="D2094" s="39" t="s">
        <v>201</v>
      </c>
      <c r="E2094" s="35">
        <v>490.77</v>
      </c>
      <c r="F2094" s="35">
        <f>+C2094*E2094</f>
        <v>892.71062999999992</v>
      </c>
    </row>
    <row r="2095" spans="1:6" outlineLevel="1" x14ac:dyDescent="0.25">
      <c r="B2095" s="34" t="s">
        <v>615</v>
      </c>
      <c r="C2095" s="39">
        <v>1</v>
      </c>
      <c r="D2095" s="39" t="s">
        <v>231</v>
      </c>
      <c r="E2095" s="35">
        <v>12077.7</v>
      </c>
      <c r="F2095" s="35">
        <f>+C2095*E2095</f>
        <v>12077.7</v>
      </c>
    </row>
    <row r="2096" spans="1:6" outlineLevel="1" x14ac:dyDescent="0.25">
      <c r="B2096" s="34"/>
      <c r="C2096" s="39"/>
      <c r="D2096" s="39"/>
      <c r="E2096" s="35"/>
      <c r="F2096" s="35"/>
    </row>
    <row r="2097" spans="1:6" outlineLevel="1" x14ac:dyDescent="0.25">
      <c r="A2097" s="77"/>
      <c r="B2097" s="33" t="s">
        <v>624</v>
      </c>
      <c r="C2097" s="50"/>
      <c r="D2097" s="50"/>
      <c r="E2097" s="40" t="s">
        <v>252</v>
      </c>
      <c r="F2097" s="40">
        <f>SUM(F2098:F2100)</f>
        <v>17357.183789999999</v>
      </c>
    </row>
    <row r="2098" spans="1:6" outlineLevel="1" x14ac:dyDescent="0.25">
      <c r="B2098" s="34" t="s">
        <v>436</v>
      </c>
      <c r="C2098" s="39">
        <v>1.819</v>
      </c>
      <c r="D2098" s="39" t="s">
        <v>201</v>
      </c>
      <c r="E2098" s="35">
        <v>2411.64</v>
      </c>
      <c r="F2098" s="35">
        <f>+C2098*E2098</f>
        <v>4386.7731599999997</v>
      </c>
    </row>
    <row r="2099" spans="1:6" outlineLevel="1" x14ac:dyDescent="0.25">
      <c r="B2099" s="34" t="s">
        <v>437</v>
      </c>
      <c r="C2099" s="39">
        <v>1.819</v>
      </c>
      <c r="D2099" s="39" t="s">
        <v>201</v>
      </c>
      <c r="E2099" s="35">
        <v>490.77</v>
      </c>
      <c r="F2099" s="35">
        <f>+C2099*E2099</f>
        <v>892.71062999999992</v>
      </c>
    </row>
    <row r="2100" spans="1:6" outlineLevel="1" x14ac:dyDescent="0.25">
      <c r="B2100" s="34" t="s">
        <v>615</v>
      </c>
      <c r="C2100" s="39">
        <v>1</v>
      </c>
      <c r="D2100" s="39" t="s">
        <v>231</v>
      </c>
      <c r="E2100" s="35">
        <v>12077.7</v>
      </c>
      <c r="F2100" s="35">
        <f>+C2100*E2100</f>
        <v>12077.7</v>
      </c>
    </row>
    <row r="2101" spans="1:6" outlineLevel="1" x14ac:dyDescent="0.25">
      <c r="B2101" s="34"/>
      <c r="C2101" s="39"/>
      <c r="D2101" s="39"/>
      <c r="E2101" s="35"/>
      <c r="F2101" s="35"/>
    </row>
    <row r="2102" spans="1:6" outlineLevel="1" x14ac:dyDescent="0.25">
      <c r="A2102" s="77"/>
      <c r="B2102" s="33" t="s">
        <v>625</v>
      </c>
      <c r="C2102" s="50"/>
      <c r="D2102" s="50"/>
      <c r="E2102" s="40" t="s">
        <v>252</v>
      </c>
      <c r="F2102" s="40">
        <f>SUM(F2103:F2112)</f>
        <v>15257.922040000001</v>
      </c>
    </row>
    <row r="2103" spans="1:6" outlineLevel="1" x14ac:dyDescent="0.25">
      <c r="B2103" s="34" t="s">
        <v>436</v>
      </c>
      <c r="C2103" s="39">
        <v>1.496</v>
      </c>
      <c r="D2103" s="39" t="s">
        <v>201</v>
      </c>
      <c r="E2103" s="35">
        <v>2307.59</v>
      </c>
      <c r="F2103" s="35">
        <f t="shared" ref="F2103:F2112" si="67">+C2103*E2103</f>
        <v>3452.1546400000002</v>
      </c>
    </row>
    <row r="2104" spans="1:6" outlineLevel="1" x14ac:dyDescent="0.25">
      <c r="B2104" s="34" t="s">
        <v>437</v>
      </c>
      <c r="C2104" s="39">
        <v>1.496</v>
      </c>
      <c r="D2104" s="39" t="s">
        <v>201</v>
      </c>
      <c r="E2104" s="35">
        <v>490.77</v>
      </c>
      <c r="F2104" s="35">
        <f t="shared" si="67"/>
        <v>734.19191999999998</v>
      </c>
    </row>
    <row r="2105" spans="1:6" outlineLevel="1" x14ac:dyDescent="0.25">
      <c r="B2105" s="34" t="s">
        <v>438</v>
      </c>
      <c r="C2105" s="39">
        <v>1.496</v>
      </c>
      <c r="D2105" s="39" t="s">
        <v>201</v>
      </c>
      <c r="E2105" s="35">
        <v>49.08</v>
      </c>
      <c r="F2105" s="35">
        <f t="shared" si="67"/>
        <v>73.42367999999999</v>
      </c>
    </row>
    <row r="2106" spans="1:6" outlineLevel="1" x14ac:dyDescent="0.25">
      <c r="B2106" s="34" t="s">
        <v>439</v>
      </c>
      <c r="C2106" s="39">
        <v>56.95</v>
      </c>
      <c r="D2106" s="39" t="s">
        <v>256</v>
      </c>
      <c r="E2106" s="35">
        <v>44.3</v>
      </c>
      <c r="F2106" s="35">
        <f t="shared" si="67"/>
        <v>2522.8849999999998</v>
      </c>
    </row>
    <row r="2107" spans="1:6" outlineLevel="1" x14ac:dyDescent="0.25">
      <c r="B2107" s="34" t="s">
        <v>316</v>
      </c>
      <c r="C2107" s="39">
        <v>11.39</v>
      </c>
      <c r="D2107" s="39" t="s">
        <v>112</v>
      </c>
      <c r="E2107" s="35">
        <v>27.69</v>
      </c>
      <c r="F2107" s="35">
        <f t="shared" si="67"/>
        <v>315.38910000000004</v>
      </c>
    </row>
    <row r="2108" spans="1:6" outlineLevel="1" x14ac:dyDescent="0.25">
      <c r="B2108" s="34" t="s">
        <v>610</v>
      </c>
      <c r="C2108" s="39">
        <v>0.67</v>
      </c>
      <c r="D2108" s="39" t="s">
        <v>112</v>
      </c>
      <c r="E2108" s="35">
        <v>49.56</v>
      </c>
      <c r="F2108" s="35">
        <f t="shared" si="67"/>
        <v>33.205200000000005</v>
      </c>
    </row>
    <row r="2109" spans="1:6" outlineLevel="1" x14ac:dyDescent="0.25">
      <c r="B2109" s="34" t="s">
        <v>611</v>
      </c>
      <c r="C2109" s="39">
        <v>1.25</v>
      </c>
      <c r="D2109" s="39" t="s">
        <v>112</v>
      </c>
      <c r="E2109" s="35">
        <v>40.380000000000003</v>
      </c>
      <c r="F2109" s="35">
        <f t="shared" si="67"/>
        <v>50.475000000000001</v>
      </c>
    </row>
    <row r="2110" spans="1:6" outlineLevel="1" x14ac:dyDescent="0.25">
      <c r="B2110" s="34" t="s">
        <v>455</v>
      </c>
      <c r="C2110" s="39">
        <v>8.35</v>
      </c>
      <c r="D2110" s="39" t="s">
        <v>13</v>
      </c>
      <c r="E2110" s="35">
        <v>164.23</v>
      </c>
      <c r="F2110" s="35">
        <f t="shared" si="67"/>
        <v>1371.3204999999998</v>
      </c>
    </row>
    <row r="2111" spans="1:6" outlineLevel="1" x14ac:dyDescent="0.25">
      <c r="B2111" s="34" t="s">
        <v>443</v>
      </c>
      <c r="C2111" s="39">
        <v>8.35</v>
      </c>
      <c r="D2111" s="39" t="s">
        <v>13</v>
      </c>
      <c r="E2111" s="35">
        <v>35.020000000000003</v>
      </c>
      <c r="F2111" s="35">
        <f t="shared" si="67"/>
        <v>292.41700000000003</v>
      </c>
    </row>
    <row r="2112" spans="1:6" outlineLevel="1" x14ac:dyDescent="0.25">
      <c r="B2112" s="34" t="s">
        <v>447</v>
      </c>
      <c r="C2112" s="39">
        <v>1</v>
      </c>
      <c r="D2112" s="39" t="s">
        <v>252</v>
      </c>
      <c r="E2112" s="35">
        <v>6412.46</v>
      </c>
      <c r="F2112" s="35">
        <f t="shared" si="67"/>
        <v>6412.46</v>
      </c>
    </row>
    <row r="2113" spans="1:6" outlineLevel="1" x14ac:dyDescent="0.25">
      <c r="B2113" s="34"/>
      <c r="C2113" s="39"/>
      <c r="D2113" s="39"/>
      <c r="E2113" s="35"/>
      <c r="F2113" s="35"/>
    </row>
    <row r="2114" spans="1:6" outlineLevel="1" x14ac:dyDescent="0.25">
      <c r="A2114" s="77"/>
      <c r="B2114" s="33" t="s">
        <v>626</v>
      </c>
      <c r="C2114" s="50"/>
      <c r="D2114" s="50"/>
      <c r="E2114" s="40" t="s">
        <v>252</v>
      </c>
      <c r="F2114" s="40">
        <f>SUM(F2115:F2116)</f>
        <v>15413.593439999999</v>
      </c>
    </row>
    <row r="2115" spans="1:6" outlineLevel="1" x14ac:dyDescent="0.25">
      <c r="B2115" s="34" t="s">
        <v>613</v>
      </c>
      <c r="C2115" s="39">
        <v>1.496</v>
      </c>
      <c r="D2115" s="39" t="s">
        <v>201</v>
      </c>
      <c r="E2115" s="35">
        <v>2411.64</v>
      </c>
      <c r="F2115" s="35">
        <f>+C2115*E2115</f>
        <v>3607.8134399999999</v>
      </c>
    </row>
    <row r="2116" spans="1:6" outlineLevel="1" x14ac:dyDescent="0.25">
      <c r="B2116" s="34" t="s">
        <v>614</v>
      </c>
      <c r="C2116" s="39">
        <v>1</v>
      </c>
      <c r="D2116" s="39" t="s">
        <v>231</v>
      </c>
      <c r="E2116" s="35">
        <v>11805.779999999999</v>
      </c>
      <c r="F2116" s="35">
        <f>+C2116*E2116</f>
        <v>11805.779999999999</v>
      </c>
    </row>
    <row r="2117" spans="1:6" outlineLevel="1" x14ac:dyDescent="0.25">
      <c r="B2117" s="34"/>
      <c r="C2117" s="39"/>
      <c r="D2117" s="39"/>
      <c r="E2117" s="35"/>
      <c r="F2117" s="35"/>
    </row>
    <row r="2118" spans="1:6" outlineLevel="1" x14ac:dyDescent="0.25">
      <c r="A2118" s="77"/>
      <c r="B2118" s="33" t="s">
        <v>627</v>
      </c>
      <c r="C2118" s="50"/>
      <c r="D2118" s="50"/>
      <c r="E2118" s="40" t="s">
        <v>252</v>
      </c>
      <c r="F2118" s="40">
        <f>SUM(F2119:F2121)</f>
        <v>15257.93656</v>
      </c>
    </row>
    <row r="2119" spans="1:6" outlineLevel="1" x14ac:dyDescent="0.25">
      <c r="B2119" s="34" t="s">
        <v>436</v>
      </c>
      <c r="C2119" s="39">
        <v>1.496</v>
      </c>
      <c r="D2119" s="39" t="s">
        <v>201</v>
      </c>
      <c r="E2119" s="35">
        <v>2307.59</v>
      </c>
      <c r="F2119" s="35">
        <f>+C2119*E2119</f>
        <v>3452.1546400000002</v>
      </c>
    </row>
    <row r="2120" spans="1:6" outlineLevel="1" x14ac:dyDescent="0.25">
      <c r="B2120" s="34" t="s">
        <v>437</v>
      </c>
      <c r="C2120" s="39">
        <v>1.496</v>
      </c>
      <c r="D2120" s="39" t="s">
        <v>201</v>
      </c>
      <c r="E2120" s="35">
        <v>490.77</v>
      </c>
      <c r="F2120" s="35">
        <f>+C2120*E2120</f>
        <v>734.19191999999998</v>
      </c>
    </row>
    <row r="2121" spans="1:6" outlineLevel="1" x14ac:dyDescent="0.25">
      <c r="B2121" s="34" t="s">
        <v>615</v>
      </c>
      <c r="C2121" s="39">
        <v>1</v>
      </c>
      <c r="D2121" s="39" t="s">
        <v>231</v>
      </c>
      <c r="E2121" s="35">
        <v>11071.59</v>
      </c>
      <c r="F2121" s="35">
        <f>+C2121*E2121</f>
        <v>11071.59</v>
      </c>
    </row>
    <row r="2122" spans="1:6" outlineLevel="1" x14ac:dyDescent="0.25">
      <c r="B2122" s="34"/>
      <c r="C2122" s="39"/>
      <c r="D2122" s="39"/>
      <c r="E2122" s="35"/>
      <c r="F2122" s="35"/>
    </row>
    <row r="2123" spans="1:6" outlineLevel="1" x14ac:dyDescent="0.25">
      <c r="A2123" s="77"/>
      <c r="B2123" s="33" t="s">
        <v>628</v>
      </c>
      <c r="C2123" s="50"/>
      <c r="D2123" s="50"/>
      <c r="E2123" s="40" t="s">
        <v>252</v>
      </c>
      <c r="F2123" s="40">
        <f>SUM(F2124:F2126)</f>
        <v>15413.595359999999</v>
      </c>
    </row>
    <row r="2124" spans="1:6" outlineLevel="1" x14ac:dyDescent="0.25">
      <c r="B2124" s="34" t="s">
        <v>436</v>
      </c>
      <c r="C2124" s="39">
        <v>1.496</v>
      </c>
      <c r="D2124" s="39" t="s">
        <v>201</v>
      </c>
      <c r="E2124" s="35">
        <v>2411.64</v>
      </c>
      <c r="F2124" s="35">
        <f>+C2124*E2124</f>
        <v>3607.8134399999999</v>
      </c>
    </row>
    <row r="2125" spans="1:6" outlineLevel="1" x14ac:dyDescent="0.25">
      <c r="B2125" s="34" t="s">
        <v>437</v>
      </c>
      <c r="C2125" s="39">
        <v>1.496</v>
      </c>
      <c r="D2125" s="39" t="s">
        <v>201</v>
      </c>
      <c r="E2125" s="35">
        <v>490.77</v>
      </c>
      <c r="F2125" s="35">
        <f>+C2125*E2125</f>
        <v>734.19191999999998</v>
      </c>
    </row>
    <row r="2126" spans="1:6" outlineLevel="1" x14ac:dyDescent="0.25">
      <c r="B2126" s="34" t="s">
        <v>615</v>
      </c>
      <c r="C2126" s="39">
        <v>1</v>
      </c>
      <c r="D2126" s="39" t="s">
        <v>231</v>
      </c>
      <c r="E2126" s="35">
        <v>11071.59</v>
      </c>
      <c r="F2126" s="35">
        <f>+C2126*E2126</f>
        <v>11071.59</v>
      </c>
    </row>
    <row r="2128" spans="1:6" s="5" customFormat="1" x14ac:dyDescent="0.25">
      <c r="A2128" s="76"/>
      <c r="B2128" s="6" t="s">
        <v>629</v>
      </c>
      <c r="C2128" s="48"/>
      <c r="D2128" s="48"/>
      <c r="E2128" s="7"/>
      <c r="F2128" s="7"/>
    </row>
    <row r="2129" spans="1:6" outlineLevel="1" x14ac:dyDescent="0.25">
      <c r="B2129" s="34"/>
      <c r="C2129" s="39"/>
      <c r="D2129" s="39"/>
      <c r="E2129" s="35"/>
      <c r="F2129" s="35"/>
    </row>
    <row r="2130" spans="1:6" outlineLevel="1" x14ac:dyDescent="0.25">
      <c r="A2130" s="77"/>
      <c r="B2130" s="33" t="s">
        <v>630</v>
      </c>
      <c r="C2130" s="50"/>
      <c r="D2130" s="50"/>
      <c r="E2130" s="40" t="s">
        <v>252</v>
      </c>
      <c r="F2130" s="40">
        <f>SUM(F2131:F2141)</f>
        <v>22066.337115999999</v>
      </c>
    </row>
    <row r="2131" spans="1:6" outlineLevel="1" x14ac:dyDescent="0.25">
      <c r="B2131" s="34" t="s">
        <v>436</v>
      </c>
      <c r="C2131" s="39">
        <v>1.8156000000000001</v>
      </c>
      <c r="D2131" s="39" t="s">
        <v>201</v>
      </c>
      <c r="E2131" s="35">
        <v>2307.59</v>
      </c>
      <c r="F2131" s="35">
        <f t="shared" ref="F2131:F2141" si="68">+C2131*E2131</f>
        <v>4189.6604040000002</v>
      </c>
    </row>
    <row r="2132" spans="1:6" outlineLevel="1" x14ac:dyDescent="0.25">
      <c r="B2132" s="34" t="s">
        <v>437</v>
      </c>
      <c r="C2132" s="39">
        <v>1.8156000000000001</v>
      </c>
      <c r="D2132" s="39" t="s">
        <v>201</v>
      </c>
      <c r="E2132" s="35">
        <v>490.77</v>
      </c>
      <c r="F2132" s="35">
        <f t="shared" si="68"/>
        <v>891.042012</v>
      </c>
    </row>
    <row r="2133" spans="1:6" outlineLevel="1" x14ac:dyDescent="0.25">
      <c r="B2133" s="34" t="s">
        <v>631</v>
      </c>
      <c r="C2133" s="39">
        <v>0.56000000000000005</v>
      </c>
      <c r="D2133" s="39" t="s">
        <v>231</v>
      </c>
      <c r="E2133" s="35">
        <v>1966.52</v>
      </c>
      <c r="F2133" s="35">
        <f t="shared" si="68"/>
        <v>1101.2512000000002</v>
      </c>
    </row>
    <row r="2134" spans="1:6" outlineLevel="1" x14ac:dyDescent="0.25">
      <c r="B2134" s="34" t="s">
        <v>439</v>
      </c>
      <c r="C2134" s="39">
        <v>46.33</v>
      </c>
      <c r="D2134" s="39" t="s">
        <v>256</v>
      </c>
      <c r="E2134" s="35">
        <v>44.3</v>
      </c>
      <c r="F2134" s="35">
        <f t="shared" si="68"/>
        <v>2052.4189999999999</v>
      </c>
    </row>
    <row r="2135" spans="1:6" outlineLevel="1" x14ac:dyDescent="0.25">
      <c r="B2135" s="34" t="s">
        <v>632</v>
      </c>
      <c r="C2135" s="39">
        <v>18.53</v>
      </c>
      <c r="D2135" s="39" t="s">
        <v>112</v>
      </c>
      <c r="E2135" s="35">
        <v>27.69</v>
      </c>
      <c r="F2135" s="35">
        <f t="shared" si="68"/>
        <v>513.09570000000008</v>
      </c>
    </row>
    <row r="2136" spans="1:6" outlineLevel="1" x14ac:dyDescent="0.25">
      <c r="B2136" s="34" t="s">
        <v>633</v>
      </c>
      <c r="C2136" s="39">
        <v>6.67</v>
      </c>
      <c r="D2136" s="39" t="s">
        <v>112</v>
      </c>
      <c r="E2136" s="35">
        <v>49.56</v>
      </c>
      <c r="F2136" s="35">
        <f t="shared" si="68"/>
        <v>330.5652</v>
      </c>
    </row>
    <row r="2137" spans="1:6" outlineLevel="1" x14ac:dyDescent="0.25">
      <c r="B2137" s="34" t="s">
        <v>634</v>
      </c>
      <c r="C2137" s="39">
        <v>6.67</v>
      </c>
      <c r="D2137" s="39" t="s">
        <v>112</v>
      </c>
      <c r="E2137" s="35">
        <v>40.380000000000003</v>
      </c>
      <c r="F2137" s="35">
        <f t="shared" si="68"/>
        <v>269.33460000000002</v>
      </c>
    </row>
    <row r="2138" spans="1:6" outlineLevel="1" x14ac:dyDescent="0.25">
      <c r="B2138" s="34" t="s">
        <v>635</v>
      </c>
      <c r="C2138" s="39">
        <v>13.333</v>
      </c>
      <c r="D2138" s="39" t="s">
        <v>13</v>
      </c>
      <c r="E2138" s="35">
        <v>197.09</v>
      </c>
      <c r="F2138" s="35">
        <f t="shared" si="68"/>
        <v>2627.8009700000002</v>
      </c>
    </row>
    <row r="2139" spans="1:6" outlineLevel="1" x14ac:dyDescent="0.25">
      <c r="B2139" s="34" t="s">
        <v>636</v>
      </c>
      <c r="C2139" s="39">
        <v>13.333</v>
      </c>
      <c r="D2139" s="39" t="s">
        <v>13</v>
      </c>
      <c r="E2139" s="35">
        <v>247.44</v>
      </c>
      <c r="F2139" s="35">
        <f t="shared" si="68"/>
        <v>3299.1175200000002</v>
      </c>
    </row>
    <row r="2140" spans="1:6" outlineLevel="1" x14ac:dyDescent="0.25">
      <c r="B2140" s="34" t="s">
        <v>443</v>
      </c>
      <c r="C2140" s="39">
        <v>13.333</v>
      </c>
      <c r="D2140" s="39" t="s">
        <v>13</v>
      </c>
      <c r="E2140" s="35">
        <v>28.47</v>
      </c>
      <c r="F2140" s="35">
        <f t="shared" si="68"/>
        <v>379.59050999999999</v>
      </c>
    </row>
    <row r="2141" spans="1:6" outlineLevel="1" x14ac:dyDescent="0.25">
      <c r="B2141" s="34" t="s">
        <v>483</v>
      </c>
      <c r="C2141" s="39">
        <v>1</v>
      </c>
      <c r="D2141" s="39" t="s">
        <v>252</v>
      </c>
      <c r="E2141" s="35">
        <v>6412.46</v>
      </c>
      <c r="F2141" s="35">
        <f t="shared" si="68"/>
        <v>6412.46</v>
      </c>
    </row>
    <row r="2142" spans="1:6" outlineLevel="1" x14ac:dyDescent="0.25">
      <c r="B2142" s="34"/>
      <c r="C2142" s="39"/>
      <c r="D2142" s="39"/>
      <c r="E2142" s="35"/>
      <c r="F2142" s="35"/>
    </row>
    <row r="2143" spans="1:6" outlineLevel="1" x14ac:dyDescent="0.25">
      <c r="A2143" s="77"/>
      <c r="B2143" s="33" t="s">
        <v>637</v>
      </c>
      <c r="C2143" s="50"/>
      <c r="D2143" s="50"/>
      <c r="E2143" s="40" t="s">
        <v>252</v>
      </c>
      <c r="F2143" s="40">
        <f>SUM(F2144:F2145)</f>
        <v>22255.253583999998</v>
      </c>
    </row>
    <row r="2144" spans="1:6" outlineLevel="1" x14ac:dyDescent="0.25">
      <c r="B2144" s="34" t="s">
        <v>613</v>
      </c>
      <c r="C2144" s="39">
        <v>1.8156000000000001</v>
      </c>
      <c r="D2144" s="39" t="s">
        <v>201</v>
      </c>
      <c r="E2144" s="35">
        <v>2411.64</v>
      </c>
      <c r="F2144" s="35">
        <f>+C2144*E2144</f>
        <v>4378.5735839999998</v>
      </c>
    </row>
    <row r="2145" spans="1:6" outlineLevel="1" x14ac:dyDescent="0.25">
      <c r="B2145" s="34" t="s">
        <v>638</v>
      </c>
      <c r="C2145" s="39">
        <v>1</v>
      </c>
      <c r="D2145" s="39" t="s">
        <v>231</v>
      </c>
      <c r="E2145" s="35">
        <v>17876.68</v>
      </c>
      <c r="F2145" s="35">
        <f>+C2145*E2145</f>
        <v>17876.68</v>
      </c>
    </row>
    <row r="2146" spans="1:6" outlineLevel="1" x14ac:dyDescent="0.25">
      <c r="B2146" s="34"/>
      <c r="C2146" s="39"/>
      <c r="D2146" s="39"/>
      <c r="E2146" s="35"/>
      <c r="F2146" s="35"/>
    </row>
    <row r="2147" spans="1:6" outlineLevel="1" x14ac:dyDescent="0.25">
      <c r="A2147" s="77"/>
      <c r="B2147" s="33" t="s">
        <v>630</v>
      </c>
      <c r="C2147" s="50"/>
      <c r="D2147" s="50"/>
      <c r="E2147" s="40" t="s">
        <v>252</v>
      </c>
      <c r="F2147" s="40">
        <f>SUM(F2148:F2150)</f>
        <v>22066.342416</v>
      </c>
    </row>
    <row r="2148" spans="1:6" outlineLevel="1" x14ac:dyDescent="0.25">
      <c r="B2148" s="34" t="s">
        <v>436</v>
      </c>
      <c r="C2148" s="39">
        <v>1.8156000000000001</v>
      </c>
      <c r="D2148" s="39" t="s">
        <v>201</v>
      </c>
      <c r="E2148" s="35">
        <v>2307.59</v>
      </c>
      <c r="F2148" s="35">
        <f>+C2148*E2148</f>
        <v>4189.6604040000002</v>
      </c>
    </row>
    <row r="2149" spans="1:6" outlineLevel="1" x14ac:dyDescent="0.25">
      <c r="B2149" s="34" t="s">
        <v>437</v>
      </c>
      <c r="C2149" s="39">
        <v>1.8156000000000001</v>
      </c>
      <c r="D2149" s="39" t="s">
        <v>201</v>
      </c>
      <c r="E2149" s="35">
        <v>490.77</v>
      </c>
      <c r="F2149" s="35">
        <f>+C2149*E2149</f>
        <v>891.042012</v>
      </c>
    </row>
    <row r="2150" spans="1:6" outlineLevel="1" x14ac:dyDescent="0.25">
      <c r="B2150" s="34" t="s">
        <v>463</v>
      </c>
      <c r="C2150" s="39">
        <v>1</v>
      </c>
      <c r="D2150" s="39" t="s">
        <v>231</v>
      </c>
      <c r="E2150" s="35">
        <v>16985.64</v>
      </c>
      <c r="F2150" s="35">
        <f>+C2150*E2150</f>
        <v>16985.64</v>
      </c>
    </row>
    <row r="2151" spans="1:6" outlineLevel="1" x14ac:dyDescent="0.25">
      <c r="B2151" s="34"/>
      <c r="C2151" s="39"/>
      <c r="D2151" s="39"/>
      <c r="E2151" s="35"/>
      <c r="F2151" s="35"/>
    </row>
    <row r="2152" spans="1:6" outlineLevel="1" x14ac:dyDescent="0.25">
      <c r="A2152" s="77"/>
      <c r="B2152" s="33" t="s">
        <v>637</v>
      </c>
      <c r="C2152" s="50"/>
      <c r="D2152" s="50"/>
      <c r="E2152" s="40" t="s">
        <v>252</v>
      </c>
      <c r="F2152" s="40">
        <f>SUM(F2153:F2155)</f>
        <v>22255.255595999999</v>
      </c>
    </row>
    <row r="2153" spans="1:6" outlineLevel="1" x14ac:dyDescent="0.25">
      <c r="B2153" s="34" t="s">
        <v>613</v>
      </c>
      <c r="C2153" s="39">
        <v>1.8156000000000001</v>
      </c>
      <c r="D2153" s="39" t="s">
        <v>201</v>
      </c>
      <c r="E2153" s="35">
        <v>2411.64</v>
      </c>
      <c r="F2153" s="35">
        <f>+C2153*E2153</f>
        <v>4378.5735839999998</v>
      </c>
    </row>
    <row r="2154" spans="1:6" outlineLevel="1" x14ac:dyDescent="0.25">
      <c r="B2154" s="34" t="s">
        <v>437</v>
      </c>
      <c r="C2154" s="39">
        <v>1.8156000000000001</v>
      </c>
      <c r="D2154" s="39" t="s">
        <v>201</v>
      </c>
      <c r="E2154" s="35">
        <v>490.77</v>
      </c>
      <c r="F2154" s="35">
        <f>+C2154*E2154</f>
        <v>891.042012</v>
      </c>
    </row>
    <row r="2155" spans="1:6" outlineLevel="1" x14ac:dyDescent="0.25">
      <c r="B2155" s="34" t="s">
        <v>463</v>
      </c>
      <c r="C2155" s="39">
        <v>1</v>
      </c>
      <c r="D2155" s="39" t="s">
        <v>231</v>
      </c>
      <c r="E2155" s="35">
        <v>16985.64</v>
      </c>
      <c r="F2155" s="35">
        <f>+C2155*E2155</f>
        <v>16985.64</v>
      </c>
    </row>
    <row r="2156" spans="1:6" outlineLevel="1" x14ac:dyDescent="0.25">
      <c r="B2156" s="34"/>
      <c r="C2156" s="39"/>
      <c r="D2156" s="39"/>
      <c r="E2156" s="35"/>
      <c r="F2156" s="35"/>
    </row>
    <row r="2157" spans="1:6" outlineLevel="1" x14ac:dyDescent="0.25">
      <c r="A2157" s="77"/>
      <c r="B2157" s="33" t="s">
        <v>639</v>
      </c>
      <c r="C2157" s="50"/>
      <c r="D2157" s="50"/>
      <c r="E2157" s="40" t="s">
        <v>252</v>
      </c>
      <c r="F2157" s="40">
        <f>SUM(F2158:F2168)</f>
        <v>22330.337115999999</v>
      </c>
    </row>
    <row r="2158" spans="1:6" outlineLevel="1" x14ac:dyDescent="0.25">
      <c r="B2158" s="34" t="s">
        <v>436</v>
      </c>
      <c r="C2158" s="39">
        <v>1.8156000000000001</v>
      </c>
      <c r="D2158" s="39" t="s">
        <v>201</v>
      </c>
      <c r="E2158" s="35">
        <v>2307.59</v>
      </c>
      <c r="F2158" s="35">
        <f t="shared" ref="F2158:F2168" si="69">+C2158*E2158</f>
        <v>4189.6604040000002</v>
      </c>
    </row>
    <row r="2159" spans="1:6" outlineLevel="1" x14ac:dyDescent="0.25">
      <c r="B2159" s="34" t="s">
        <v>437</v>
      </c>
      <c r="C2159" s="39">
        <v>1.8156000000000001</v>
      </c>
      <c r="D2159" s="39" t="s">
        <v>201</v>
      </c>
      <c r="E2159" s="35">
        <v>490.77</v>
      </c>
      <c r="F2159" s="35">
        <f t="shared" si="69"/>
        <v>891.042012</v>
      </c>
    </row>
    <row r="2160" spans="1:6" outlineLevel="1" x14ac:dyDescent="0.25">
      <c r="B2160" s="34" t="s">
        <v>631</v>
      </c>
      <c r="C2160" s="39">
        <v>0.56000000000000005</v>
      </c>
      <c r="D2160" s="39" t="s">
        <v>231</v>
      </c>
      <c r="E2160" s="35">
        <v>1966.52</v>
      </c>
      <c r="F2160" s="35">
        <f t="shared" si="69"/>
        <v>1101.2512000000002</v>
      </c>
    </row>
    <row r="2161" spans="1:6" outlineLevel="1" x14ac:dyDescent="0.25">
      <c r="B2161" s="34" t="s">
        <v>439</v>
      </c>
      <c r="C2161" s="39">
        <v>46.33</v>
      </c>
      <c r="D2161" s="39" t="s">
        <v>256</v>
      </c>
      <c r="E2161" s="35">
        <v>44.3</v>
      </c>
      <c r="F2161" s="35">
        <f t="shared" si="69"/>
        <v>2052.4189999999999</v>
      </c>
    </row>
    <row r="2162" spans="1:6" outlineLevel="1" x14ac:dyDescent="0.25">
      <c r="B2162" s="34" t="s">
        <v>632</v>
      </c>
      <c r="C2162" s="39">
        <v>18.53</v>
      </c>
      <c r="D2162" s="39" t="s">
        <v>112</v>
      </c>
      <c r="E2162" s="35">
        <v>27.69</v>
      </c>
      <c r="F2162" s="35">
        <f t="shared" si="69"/>
        <v>513.09570000000008</v>
      </c>
    </row>
    <row r="2163" spans="1:6" outlineLevel="1" x14ac:dyDescent="0.25">
      <c r="B2163" s="34" t="s">
        <v>633</v>
      </c>
      <c r="C2163" s="39">
        <v>6.67</v>
      </c>
      <c r="D2163" s="39" t="s">
        <v>112</v>
      </c>
      <c r="E2163" s="35">
        <v>49.56</v>
      </c>
      <c r="F2163" s="35">
        <f t="shared" si="69"/>
        <v>330.5652</v>
      </c>
    </row>
    <row r="2164" spans="1:6" outlineLevel="1" x14ac:dyDescent="0.25">
      <c r="B2164" s="34" t="s">
        <v>634</v>
      </c>
      <c r="C2164" s="39">
        <v>6.67</v>
      </c>
      <c r="D2164" s="39" t="s">
        <v>112</v>
      </c>
      <c r="E2164" s="35">
        <v>40.380000000000003</v>
      </c>
      <c r="F2164" s="35">
        <f t="shared" si="69"/>
        <v>269.33460000000002</v>
      </c>
    </row>
    <row r="2165" spans="1:6" outlineLevel="1" x14ac:dyDescent="0.25">
      <c r="B2165" s="34" t="s">
        <v>635</v>
      </c>
      <c r="C2165" s="39">
        <v>13.333</v>
      </c>
      <c r="D2165" s="39" t="s">
        <v>13</v>
      </c>
      <c r="E2165" s="35">
        <v>197.09</v>
      </c>
      <c r="F2165" s="35">
        <f t="shared" si="69"/>
        <v>2627.8009700000002</v>
      </c>
    </row>
    <row r="2166" spans="1:6" outlineLevel="1" x14ac:dyDescent="0.25">
      <c r="B2166" s="34" t="s">
        <v>636</v>
      </c>
      <c r="C2166" s="39">
        <v>13.333</v>
      </c>
      <c r="D2166" s="39" t="s">
        <v>13</v>
      </c>
      <c r="E2166" s="35">
        <v>247.44</v>
      </c>
      <c r="F2166" s="35">
        <f t="shared" si="69"/>
        <v>3299.1175200000002</v>
      </c>
    </row>
    <row r="2167" spans="1:6" outlineLevel="1" x14ac:dyDescent="0.25">
      <c r="B2167" s="34" t="s">
        <v>443</v>
      </c>
      <c r="C2167" s="39">
        <v>13.333</v>
      </c>
      <c r="D2167" s="39" t="s">
        <v>13</v>
      </c>
      <c r="E2167" s="35">
        <v>28.47</v>
      </c>
      <c r="F2167" s="35">
        <f t="shared" si="69"/>
        <v>379.59050999999999</v>
      </c>
    </row>
    <row r="2168" spans="1:6" outlineLevel="1" x14ac:dyDescent="0.25">
      <c r="B2168" s="34" t="s">
        <v>523</v>
      </c>
      <c r="C2168" s="39">
        <v>1</v>
      </c>
      <c r="D2168" s="39" t="s">
        <v>252</v>
      </c>
      <c r="E2168" s="35">
        <v>6676.46</v>
      </c>
      <c r="F2168" s="35">
        <f t="shared" si="69"/>
        <v>6676.46</v>
      </c>
    </row>
    <row r="2169" spans="1:6" outlineLevel="1" x14ac:dyDescent="0.25">
      <c r="B2169" s="34"/>
      <c r="C2169" s="39"/>
      <c r="D2169" s="39"/>
      <c r="E2169" s="35"/>
      <c r="F2169" s="35"/>
    </row>
    <row r="2170" spans="1:6" outlineLevel="1" x14ac:dyDescent="0.25">
      <c r="A2170" s="77"/>
      <c r="B2170" s="33" t="s">
        <v>640</v>
      </c>
      <c r="C2170" s="50"/>
      <c r="D2170" s="50"/>
      <c r="E2170" s="40" t="s">
        <v>252</v>
      </c>
      <c r="F2170" s="40">
        <f>SUM(F2171:F2172)</f>
        <v>22519.253583999998</v>
      </c>
    </row>
    <row r="2171" spans="1:6" outlineLevel="1" x14ac:dyDescent="0.25">
      <c r="B2171" s="34" t="s">
        <v>613</v>
      </c>
      <c r="C2171" s="39">
        <v>1.8156000000000001</v>
      </c>
      <c r="D2171" s="39" t="s">
        <v>201</v>
      </c>
      <c r="E2171" s="35">
        <v>2411.64</v>
      </c>
      <c r="F2171" s="35">
        <f>+C2171*E2171</f>
        <v>4378.5735839999998</v>
      </c>
    </row>
    <row r="2172" spans="1:6" outlineLevel="1" x14ac:dyDescent="0.25">
      <c r="B2172" s="34" t="s">
        <v>638</v>
      </c>
      <c r="C2172" s="39">
        <v>1</v>
      </c>
      <c r="D2172" s="39" t="s">
        <v>231</v>
      </c>
      <c r="E2172" s="35">
        <v>18140.68</v>
      </c>
      <c r="F2172" s="35">
        <f>+C2172*E2172</f>
        <v>18140.68</v>
      </c>
    </row>
    <row r="2173" spans="1:6" outlineLevel="1" x14ac:dyDescent="0.25">
      <c r="B2173" s="34"/>
      <c r="C2173" s="39"/>
      <c r="D2173" s="39"/>
      <c r="E2173" s="35"/>
      <c r="F2173" s="35"/>
    </row>
    <row r="2174" spans="1:6" outlineLevel="1" x14ac:dyDescent="0.25">
      <c r="A2174" s="77"/>
      <c r="B2174" s="33" t="s">
        <v>641</v>
      </c>
      <c r="C2174" s="50"/>
      <c r="D2174" s="50"/>
      <c r="E2174" s="40" t="s">
        <v>252</v>
      </c>
      <c r="F2174" s="40">
        <f>SUM(F2175:F2177)</f>
        <v>22330.342416</v>
      </c>
    </row>
    <row r="2175" spans="1:6" outlineLevel="1" x14ac:dyDescent="0.25">
      <c r="B2175" s="34" t="s">
        <v>436</v>
      </c>
      <c r="C2175" s="39">
        <v>1.8156000000000001</v>
      </c>
      <c r="D2175" s="39" t="s">
        <v>201</v>
      </c>
      <c r="E2175" s="35">
        <v>2307.59</v>
      </c>
      <c r="F2175" s="35">
        <f>+C2175*E2175</f>
        <v>4189.6604040000002</v>
      </c>
    </row>
    <row r="2176" spans="1:6" outlineLevel="1" x14ac:dyDescent="0.25">
      <c r="B2176" s="34" t="s">
        <v>437</v>
      </c>
      <c r="C2176" s="39">
        <v>1.8156000000000001</v>
      </c>
      <c r="D2176" s="39" t="s">
        <v>201</v>
      </c>
      <c r="E2176" s="35">
        <v>490.77</v>
      </c>
      <c r="F2176" s="35">
        <f>+C2176*E2176</f>
        <v>891.042012</v>
      </c>
    </row>
    <row r="2177" spans="1:6" outlineLevel="1" x14ac:dyDescent="0.25">
      <c r="B2177" s="34" t="s">
        <v>463</v>
      </c>
      <c r="C2177" s="39">
        <v>1</v>
      </c>
      <c r="D2177" s="39" t="s">
        <v>231</v>
      </c>
      <c r="E2177" s="35">
        <v>17249.64</v>
      </c>
      <c r="F2177" s="35">
        <f>+C2177*E2177</f>
        <v>17249.64</v>
      </c>
    </row>
    <row r="2178" spans="1:6" outlineLevel="1" x14ac:dyDescent="0.25">
      <c r="B2178" s="34"/>
      <c r="C2178" s="39"/>
      <c r="D2178" s="39"/>
      <c r="E2178" s="35"/>
      <c r="F2178" s="35"/>
    </row>
    <row r="2179" spans="1:6" outlineLevel="1" x14ac:dyDescent="0.25">
      <c r="A2179" s="77"/>
      <c r="B2179" s="33" t="s">
        <v>642</v>
      </c>
      <c r="C2179" s="50"/>
      <c r="D2179" s="50"/>
      <c r="E2179" s="40" t="s">
        <v>252</v>
      </c>
      <c r="F2179" s="40">
        <f>SUM(F2180:F2182)</f>
        <v>22519.255595999999</v>
      </c>
    </row>
    <row r="2180" spans="1:6" outlineLevel="1" x14ac:dyDescent="0.25">
      <c r="B2180" s="34" t="s">
        <v>613</v>
      </c>
      <c r="C2180" s="39">
        <v>1.8156000000000001</v>
      </c>
      <c r="D2180" s="39" t="s">
        <v>201</v>
      </c>
      <c r="E2180" s="35">
        <v>2411.64</v>
      </c>
      <c r="F2180" s="35">
        <f>+C2180*E2180</f>
        <v>4378.5735839999998</v>
      </c>
    </row>
    <row r="2181" spans="1:6" outlineLevel="1" x14ac:dyDescent="0.25">
      <c r="B2181" s="34" t="s">
        <v>437</v>
      </c>
      <c r="C2181" s="39">
        <v>1.8156000000000001</v>
      </c>
      <c r="D2181" s="39" t="s">
        <v>201</v>
      </c>
      <c r="E2181" s="35">
        <v>490.77</v>
      </c>
      <c r="F2181" s="35">
        <f>+C2181*E2181</f>
        <v>891.042012</v>
      </c>
    </row>
    <row r="2182" spans="1:6" outlineLevel="1" x14ac:dyDescent="0.25">
      <c r="B2182" s="34" t="s">
        <v>463</v>
      </c>
      <c r="C2182" s="39">
        <v>1</v>
      </c>
      <c r="D2182" s="39" t="s">
        <v>231</v>
      </c>
      <c r="E2182" s="35">
        <v>17249.64</v>
      </c>
      <c r="F2182" s="35">
        <f>+C2182*E2182</f>
        <v>17249.64</v>
      </c>
    </row>
    <row r="2183" spans="1:6" outlineLevel="1" x14ac:dyDescent="0.25">
      <c r="B2183" s="34"/>
      <c r="C2183" s="39"/>
      <c r="D2183" s="39"/>
      <c r="E2183" s="35"/>
      <c r="F2183" s="35"/>
    </row>
    <row r="2184" spans="1:6" outlineLevel="1" x14ac:dyDescent="0.25">
      <c r="A2184" s="77"/>
      <c r="B2184" s="33" t="s">
        <v>643</v>
      </c>
      <c r="C2184" s="50"/>
      <c r="D2184" s="50"/>
      <c r="E2184" s="40" t="s">
        <v>252</v>
      </c>
      <c r="F2184" s="40">
        <f>SUM(F2185:F2195)</f>
        <v>22539.337115999999</v>
      </c>
    </row>
    <row r="2185" spans="1:6" outlineLevel="1" x14ac:dyDescent="0.25">
      <c r="B2185" s="34" t="s">
        <v>436</v>
      </c>
      <c r="C2185" s="39">
        <v>1.8156000000000001</v>
      </c>
      <c r="D2185" s="39" t="s">
        <v>201</v>
      </c>
      <c r="E2185" s="35">
        <v>2307.59</v>
      </c>
      <c r="F2185" s="35">
        <f t="shared" ref="F2185:F2195" si="70">+C2185*E2185</f>
        <v>4189.6604040000002</v>
      </c>
    </row>
    <row r="2186" spans="1:6" outlineLevel="1" x14ac:dyDescent="0.25">
      <c r="B2186" s="34" t="s">
        <v>437</v>
      </c>
      <c r="C2186" s="39">
        <v>1.8156000000000001</v>
      </c>
      <c r="D2186" s="39" t="s">
        <v>201</v>
      </c>
      <c r="E2186" s="35">
        <v>490.77</v>
      </c>
      <c r="F2186" s="35">
        <f t="shared" si="70"/>
        <v>891.042012</v>
      </c>
    </row>
    <row r="2187" spans="1:6" outlineLevel="1" x14ac:dyDescent="0.25">
      <c r="B2187" s="34" t="s">
        <v>631</v>
      </c>
      <c r="C2187" s="39">
        <v>0.56000000000000005</v>
      </c>
      <c r="D2187" s="39" t="s">
        <v>231</v>
      </c>
      <c r="E2187" s="35">
        <v>1966.52</v>
      </c>
      <c r="F2187" s="35">
        <f t="shared" si="70"/>
        <v>1101.2512000000002</v>
      </c>
    </row>
    <row r="2188" spans="1:6" outlineLevel="1" x14ac:dyDescent="0.25">
      <c r="B2188" s="34" t="s">
        <v>439</v>
      </c>
      <c r="C2188" s="39">
        <v>46.33</v>
      </c>
      <c r="D2188" s="39" t="s">
        <v>256</v>
      </c>
      <c r="E2188" s="35">
        <v>44.3</v>
      </c>
      <c r="F2188" s="35">
        <f t="shared" si="70"/>
        <v>2052.4189999999999</v>
      </c>
    </row>
    <row r="2189" spans="1:6" outlineLevel="1" x14ac:dyDescent="0.25">
      <c r="B2189" s="34" t="s">
        <v>632</v>
      </c>
      <c r="C2189" s="39">
        <v>18.53</v>
      </c>
      <c r="D2189" s="39" t="s">
        <v>112</v>
      </c>
      <c r="E2189" s="35">
        <v>27.69</v>
      </c>
      <c r="F2189" s="35">
        <f t="shared" si="70"/>
        <v>513.09570000000008</v>
      </c>
    </row>
    <row r="2190" spans="1:6" outlineLevel="1" x14ac:dyDescent="0.25">
      <c r="B2190" s="34" t="s">
        <v>633</v>
      </c>
      <c r="C2190" s="39">
        <v>6.67</v>
      </c>
      <c r="D2190" s="39" t="s">
        <v>112</v>
      </c>
      <c r="E2190" s="35">
        <v>49.56</v>
      </c>
      <c r="F2190" s="35">
        <f t="shared" si="70"/>
        <v>330.5652</v>
      </c>
    </row>
    <row r="2191" spans="1:6" outlineLevel="1" x14ac:dyDescent="0.25">
      <c r="B2191" s="34" t="s">
        <v>634</v>
      </c>
      <c r="C2191" s="39">
        <v>6.67</v>
      </c>
      <c r="D2191" s="39" t="s">
        <v>112</v>
      </c>
      <c r="E2191" s="35">
        <v>40.380000000000003</v>
      </c>
      <c r="F2191" s="35">
        <f t="shared" si="70"/>
        <v>269.33460000000002</v>
      </c>
    </row>
    <row r="2192" spans="1:6" outlineLevel="1" x14ac:dyDescent="0.25">
      <c r="B2192" s="34" t="s">
        <v>635</v>
      </c>
      <c r="C2192" s="39">
        <v>13.333</v>
      </c>
      <c r="D2192" s="39" t="s">
        <v>13</v>
      </c>
      <c r="E2192" s="35">
        <v>197.09</v>
      </c>
      <c r="F2192" s="35">
        <f t="shared" si="70"/>
        <v>2627.8009700000002</v>
      </c>
    </row>
    <row r="2193" spans="1:6" outlineLevel="1" x14ac:dyDescent="0.25">
      <c r="B2193" s="34" t="s">
        <v>636</v>
      </c>
      <c r="C2193" s="39">
        <v>13.333</v>
      </c>
      <c r="D2193" s="39" t="s">
        <v>13</v>
      </c>
      <c r="E2193" s="35">
        <v>247.44</v>
      </c>
      <c r="F2193" s="35">
        <f t="shared" si="70"/>
        <v>3299.1175200000002</v>
      </c>
    </row>
    <row r="2194" spans="1:6" outlineLevel="1" x14ac:dyDescent="0.25">
      <c r="B2194" s="34" t="s">
        <v>443</v>
      </c>
      <c r="C2194" s="39">
        <v>13.333</v>
      </c>
      <c r="D2194" s="39" t="s">
        <v>13</v>
      </c>
      <c r="E2194" s="35">
        <v>28.47</v>
      </c>
      <c r="F2194" s="35">
        <f t="shared" si="70"/>
        <v>379.59050999999999</v>
      </c>
    </row>
    <row r="2195" spans="1:6" outlineLevel="1" x14ac:dyDescent="0.25">
      <c r="B2195" s="34" t="s">
        <v>548</v>
      </c>
      <c r="C2195" s="39">
        <v>1</v>
      </c>
      <c r="D2195" s="39" t="s">
        <v>252</v>
      </c>
      <c r="E2195" s="35">
        <v>6885.46</v>
      </c>
      <c r="F2195" s="35">
        <f t="shared" si="70"/>
        <v>6885.46</v>
      </c>
    </row>
    <row r="2196" spans="1:6" outlineLevel="1" x14ac:dyDescent="0.25">
      <c r="B2196" s="34"/>
      <c r="C2196" s="39"/>
      <c r="D2196" s="39"/>
      <c r="E2196" s="35"/>
      <c r="F2196" s="35"/>
    </row>
    <row r="2197" spans="1:6" outlineLevel="1" x14ac:dyDescent="0.25">
      <c r="A2197" s="77"/>
      <c r="B2197" s="33" t="s">
        <v>644</v>
      </c>
      <c r="C2197" s="50"/>
      <c r="D2197" s="50"/>
      <c r="E2197" s="40" t="s">
        <v>252</v>
      </c>
      <c r="F2197" s="40">
        <f>SUM(F2198:F2199)</f>
        <v>22728.253583999998</v>
      </c>
    </row>
    <row r="2198" spans="1:6" outlineLevel="1" x14ac:dyDescent="0.25">
      <c r="B2198" s="34" t="s">
        <v>613</v>
      </c>
      <c r="C2198" s="39">
        <v>1.8156000000000001</v>
      </c>
      <c r="D2198" s="39" t="s">
        <v>201</v>
      </c>
      <c r="E2198" s="35">
        <v>2411.64</v>
      </c>
      <c r="F2198" s="35">
        <f>+C2198*E2198</f>
        <v>4378.5735839999998</v>
      </c>
    </row>
    <row r="2199" spans="1:6" outlineLevel="1" x14ac:dyDescent="0.25">
      <c r="B2199" s="34" t="s">
        <v>638</v>
      </c>
      <c r="C2199" s="39">
        <v>1</v>
      </c>
      <c r="D2199" s="39" t="s">
        <v>231</v>
      </c>
      <c r="E2199" s="35">
        <v>18349.68</v>
      </c>
      <c r="F2199" s="35">
        <f>+C2199*E2199</f>
        <v>18349.68</v>
      </c>
    </row>
    <row r="2200" spans="1:6" outlineLevel="1" x14ac:dyDescent="0.25">
      <c r="B2200" s="34"/>
      <c r="C2200" s="39"/>
      <c r="D2200" s="39"/>
      <c r="E2200" s="35"/>
      <c r="F2200" s="35"/>
    </row>
    <row r="2201" spans="1:6" outlineLevel="1" x14ac:dyDescent="0.25">
      <c r="A2201" s="77"/>
      <c r="B2201" s="33" t="s">
        <v>643</v>
      </c>
      <c r="C2201" s="50"/>
      <c r="D2201" s="50"/>
      <c r="E2201" s="40" t="s">
        <v>252</v>
      </c>
      <c r="F2201" s="40">
        <f>SUM(F2202:F2204)</f>
        <v>22539.342416</v>
      </c>
    </row>
    <row r="2202" spans="1:6" outlineLevel="1" x14ac:dyDescent="0.25">
      <c r="B2202" s="34" t="s">
        <v>436</v>
      </c>
      <c r="C2202" s="39">
        <v>1.8156000000000001</v>
      </c>
      <c r="D2202" s="39" t="s">
        <v>201</v>
      </c>
      <c r="E2202" s="35">
        <v>2307.59</v>
      </c>
      <c r="F2202" s="35">
        <f>+C2202*E2202</f>
        <v>4189.6604040000002</v>
      </c>
    </row>
    <row r="2203" spans="1:6" outlineLevel="1" x14ac:dyDescent="0.25">
      <c r="B2203" s="34" t="s">
        <v>437</v>
      </c>
      <c r="C2203" s="39">
        <v>1.8156000000000001</v>
      </c>
      <c r="D2203" s="39" t="s">
        <v>201</v>
      </c>
      <c r="E2203" s="35">
        <v>490.77</v>
      </c>
      <c r="F2203" s="35">
        <f>+C2203*E2203</f>
        <v>891.042012</v>
      </c>
    </row>
    <row r="2204" spans="1:6" outlineLevel="1" x14ac:dyDescent="0.25">
      <c r="B2204" s="34" t="s">
        <v>463</v>
      </c>
      <c r="C2204" s="39">
        <v>1</v>
      </c>
      <c r="D2204" s="39" t="s">
        <v>231</v>
      </c>
      <c r="E2204" s="35">
        <v>17458.64</v>
      </c>
      <c r="F2204" s="35">
        <f>+C2204*E2204</f>
        <v>17458.64</v>
      </c>
    </row>
    <row r="2205" spans="1:6" outlineLevel="1" x14ac:dyDescent="0.25">
      <c r="B2205" s="34"/>
      <c r="C2205" s="39"/>
      <c r="D2205" s="39"/>
      <c r="E2205" s="35"/>
      <c r="F2205" s="35"/>
    </row>
    <row r="2206" spans="1:6" outlineLevel="1" x14ac:dyDescent="0.25">
      <c r="A2206" s="77"/>
      <c r="B2206" s="33" t="s">
        <v>644</v>
      </c>
      <c r="C2206" s="50"/>
      <c r="D2206" s="50"/>
      <c r="E2206" s="40" t="s">
        <v>252</v>
      </c>
      <c r="F2206" s="40">
        <f>SUM(F2207:F2209)</f>
        <v>22728.255595999999</v>
      </c>
    </row>
    <row r="2207" spans="1:6" outlineLevel="1" x14ac:dyDescent="0.25">
      <c r="B2207" s="34" t="s">
        <v>613</v>
      </c>
      <c r="C2207" s="39">
        <v>1.8156000000000001</v>
      </c>
      <c r="D2207" s="39" t="s">
        <v>201</v>
      </c>
      <c r="E2207" s="35">
        <v>2411.64</v>
      </c>
      <c r="F2207" s="35">
        <f>+C2207*E2207</f>
        <v>4378.5735839999998</v>
      </c>
    </row>
    <row r="2208" spans="1:6" outlineLevel="1" x14ac:dyDescent="0.25">
      <c r="B2208" s="34" t="s">
        <v>437</v>
      </c>
      <c r="C2208" s="39">
        <v>1.8156000000000001</v>
      </c>
      <c r="D2208" s="39" t="s">
        <v>201</v>
      </c>
      <c r="E2208" s="35">
        <v>490.77</v>
      </c>
      <c r="F2208" s="35">
        <f>+C2208*E2208</f>
        <v>891.042012</v>
      </c>
    </row>
    <row r="2209" spans="1:6" outlineLevel="1" x14ac:dyDescent="0.25">
      <c r="B2209" s="34" t="s">
        <v>463</v>
      </c>
      <c r="C2209" s="39">
        <v>1</v>
      </c>
      <c r="D2209" s="39" t="s">
        <v>231</v>
      </c>
      <c r="E2209" s="35">
        <v>17458.64</v>
      </c>
      <c r="F2209" s="35">
        <f>+C2209*E2209</f>
        <v>17458.64</v>
      </c>
    </row>
    <row r="2210" spans="1:6" outlineLevel="1" x14ac:dyDescent="0.25">
      <c r="B2210" s="34"/>
      <c r="C2210" s="39"/>
      <c r="D2210" s="39"/>
      <c r="E2210" s="35"/>
      <c r="F2210" s="35"/>
    </row>
    <row r="2211" spans="1:6" outlineLevel="1" x14ac:dyDescent="0.25">
      <c r="A2211" s="77"/>
      <c r="B2211" s="33" t="s">
        <v>645</v>
      </c>
      <c r="C2211" s="50"/>
      <c r="D2211" s="50"/>
      <c r="E2211" s="40" t="s">
        <v>252</v>
      </c>
      <c r="F2211" s="40">
        <f>SUM(F2212:F2222)</f>
        <v>17643.892424000001</v>
      </c>
    </row>
    <row r="2212" spans="1:6" outlineLevel="1" x14ac:dyDescent="0.25">
      <c r="B2212" s="34" t="s">
        <v>436</v>
      </c>
      <c r="C2212" s="39">
        <v>1.3633999999999999</v>
      </c>
      <c r="D2212" s="39" t="s">
        <v>201</v>
      </c>
      <c r="E2212" s="35">
        <v>2307.59</v>
      </c>
      <c r="F2212" s="35">
        <f t="shared" ref="F2212:F2222" si="71">+C2212*E2212</f>
        <v>3146.1682060000003</v>
      </c>
    </row>
    <row r="2213" spans="1:6" outlineLevel="1" x14ac:dyDescent="0.25">
      <c r="B2213" s="34" t="s">
        <v>437</v>
      </c>
      <c r="C2213" s="39">
        <v>1.3633999999999999</v>
      </c>
      <c r="D2213" s="39" t="s">
        <v>201</v>
      </c>
      <c r="E2213" s="35">
        <v>490.77</v>
      </c>
      <c r="F2213" s="35">
        <f t="shared" si="71"/>
        <v>669.11581799999999</v>
      </c>
    </row>
    <row r="2214" spans="1:6" outlineLevel="1" x14ac:dyDescent="0.25">
      <c r="B2214" s="34" t="s">
        <v>631</v>
      </c>
      <c r="C2214" s="39">
        <v>0.42</v>
      </c>
      <c r="D2214" s="39" t="s">
        <v>231</v>
      </c>
      <c r="E2214" s="35">
        <v>1966.52</v>
      </c>
      <c r="F2214" s="35">
        <f t="shared" si="71"/>
        <v>825.9384</v>
      </c>
    </row>
    <row r="2215" spans="1:6" outlineLevel="1" x14ac:dyDescent="0.25">
      <c r="B2215" s="34" t="s">
        <v>439</v>
      </c>
      <c r="C2215" s="39">
        <v>34.79</v>
      </c>
      <c r="D2215" s="39" t="s">
        <v>256</v>
      </c>
      <c r="E2215" s="35">
        <v>57</v>
      </c>
      <c r="F2215" s="35">
        <f t="shared" si="71"/>
        <v>1983.03</v>
      </c>
    </row>
    <row r="2216" spans="1:6" outlineLevel="1" x14ac:dyDescent="0.25">
      <c r="B2216" s="34" t="s">
        <v>632</v>
      </c>
      <c r="C2216" s="39">
        <v>13.92</v>
      </c>
      <c r="D2216" s="39" t="s">
        <v>112</v>
      </c>
      <c r="E2216" s="35">
        <v>42</v>
      </c>
      <c r="F2216" s="35">
        <f t="shared" si="71"/>
        <v>584.64</v>
      </c>
    </row>
    <row r="2217" spans="1:6" outlineLevel="1" x14ac:dyDescent="0.25">
      <c r="B2217" s="34" t="s">
        <v>633</v>
      </c>
      <c r="C2217" s="39">
        <v>5</v>
      </c>
      <c r="D2217" s="39" t="s">
        <v>112</v>
      </c>
      <c r="E2217" s="35">
        <v>71</v>
      </c>
      <c r="F2217" s="35">
        <f t="shared" si="71"/>
        <v>355</v>
      </c>
    </row>
    <row r="2218" spans="1:6" outlineLevel="1" x14ac:dyDescent="0.25">
      <c r="B2218" s="34" t="s">
        <v>634</v>
      </c>
      <c r="C2218" s="39">
        <v>5</v>
      </c>
      <c r="D2218" s="39" t="s">
        <v>112</v>
      </c>
      <c r="E2218" s="35">
        <v>50</v>
      </c>
      <c r="F2218" s="35">
        <f t="shared" si="71"/>
        <v>250</v>
      </c>
    </row>
    <row r="2219" spans="1:6" outlineLevel="1" x14ac:dyDescent="0.25">
      <c r="B2219" s="34" t="s">
        <v>635</v>
      </c>
      <c r="C2219" s="39">
        <v>10</v>
      </c>
      <c r="D2219" s="39" t="s">
        <v>13</v>
      </c>
      <c r="E2219" s="35">
        <v>197.09</v>
      </c>
      <c r="F2219" s="35">
        <f t="shared" si="71"/>
        <v>1970.9</v>
      </c>
    </row>
    <row r="2220" spans="1:6" outlineLevel="1" x14ac:dyDescent="0.25">
      <c r="B2220" s="34" t="s">
        <v>636</v>
      </c>
      <c r="C2220" s="39">
        <v>10</v>
      </c>
      <c r="D2220" s="39" t="s">
        <v>13</v>
      </c>
      <c r="E2220" s="35">
        <v>247.44</v>
      </c>
      <c r="F2220" s="35">
        <f t="shared" si="71"/>
        <v>2474.4</v>
      </c>
    </row>
    <row r="2221" spans="1:6" outlineLevel="1" x14ac:dyDescent="0.25">
      <c r="B2221" s="34" t="s">
        <v>443</v>
      </c>
      <c r="C2221" s="39">
        <v>10</v>
      </c>
      <c r="D2221" s="39" t="s">
        <v>13</v>
      </c>
      <c r="E2221" s="35">
        <v>28.47</v>
      </c>
      <c r="F2221" s="35">
        <f t="shared" si="71"/>
        <v>284.7</v>
      </c>
    </row>
    <row r="2222" spans="1:6" outlineLevel="1" x14ac:dyDescent="0.25">
      <c r="B2222" s="34" t="s">
        <v>483</v>
      </c>
      <c r="C2222" s="39">
        <v>1</v>
      </c>
      <c r="D2222" s="39" t="s">
        <v>252</v>
      </c>
      <c r="E2222" s="35">
        <v>5100</v>
      </c>
      <c r="F2222" s="35">
        <f t="shared" si="71"/>
        <v>5100</v>
      </c>
    </row>
    <row r="2223" spans="1:6" outlineLevel="1" x14ac:dyDescent="0.25">
      <c r="B2223" s="34"/>
      <c r="C2223" s="39"/>
      <c r="D2223" s="39"/>
      <c r="E2223" s="35"/>
      <c r="F2223" s="35"/>
    </row>
    <row r="2224" spans="1:6" outlineLevel="1" x14ac:dyDescent="0.25">
      <c r="A2224" s="77"/>
      <c r="B2224" s="33" t="s">
        <v>646</v>
      </c>
      <c r="C2224" s="50"/>
      <c r="D2224" s="50"/>
      <c r="E2224" s="40" t="s">
        <v>252</v>
      </c>
      <c r="F2224" s="40">
        <f>SUM(F2225:F2226)</f>
        <v>18301.889975999999</v>
      </c>
    </row>
    <row r="2225" spans="1:6" outlineLevel="1" x14ac:dyDescent="0.25">
      <c r="B2225" s="34" t="s">
        <v>613</v>
      </c>
      <c r="C2225" s="39">
        <v>1.3633999999999999</v>
      </c>
      <c r="D2225" s="39" t="s">
        <v>201</v>
      </c>
      <c r="E2225" s="35">
        <v>2411.64</v>
      </c>
      <c r="F2225" s="35">
        <f>+C2225*E2225</f>
        <v>3288.0299759999998</v>
      </c>
    </row>
    <row r="2226" spans="1:6" outlineLevel="1" x14ac:dyDescent="0.25">
      <c r="B2226" s="34" t="s">
        <v>638</v>
      </c>
      <c r="C2226" s="39">
        <v>1</v>
      </c>
      <c r="D2226" s="39" t="s">
        <v>231</v>
      </c>
      <c r="E2226" s="35">
        <v>15013.86</v>
      </c>
      <c r="F2226" s="35">
        <f>+C2226*E2226</f>
        <v>15013.86</v>
      </c>
    </row>
    <row r="2227" spans="1:6" outlineLevel="1" x14ac:dyDescent="0.25">
      <c r="B2227" s="34"/>
      <c r="C2227" s="39"/>
      <c r="D2227" s="39"/>
      <c r="E2227" s="35"/>
      <c r="F2227" s="35"/>
    </row>
    <row r="2228" spans="1:6" outlineLevel="1" x14ac:dyDescent="0.25">
      <c r="A2228" s="77"/>
      <c r="B2228" s="33" t="s">
        <v>645</v>
      </c>
      <c r="C2228" s="50"/>
      <c r="D2228" s="50"/>
      <c r="E2228" s="40" t="s">
        <v>252</v>
      </c>
      <c r="F2228" s="40">
        <f>SUM(F2229:F2231)</f>
        <v>18160.024023999998</v>
      </c>
    </row>
    <row r="2229" spans="1:6" outlineLevel="1" x14ac:dyDescent="0.25">
      <c r="B2229" s="34" t="s">
        <v>436</v>
      </c>
      <c r="C2229" s="39">
        <v>1.3633999999999999</v>
      </c>
      <c r="D2229" s="39" t="s">
        <v>201</v>
      </c>
      <c r="E2229" s="35">
        <v>2307.59</v>
      </c>
      <c r="F2229" s="35">
        <f>+C2229*E2229</f>
        <v>3146.1682060000003</v>
      </c>
    </row>
    <row r="2230" spans="1:6" outlineLevel="1" x14ac:dyDescent="0.25">
      <c r="B2230" s="34" t="s">
        <v>437</v>
      </c>
      <c r="C2230" s="39">
        <v>1.3633999999999999</v>
      </c>
      <c r="D2230" s="39" t="s">
        <v>201</v>
      </c>
      <c r="E2230" s="35">
        <v>490.77</v>
      </c>
      <c r="F2230" s="35">
        <f>+C2230*E2230</f>
        <v>669.11581799999999</v>
      </c>
    </row>
    <row r="2231" spans="1:6" outlineLevel="1" x14ac:dyDescent="0.25">
      <c r="B2231" s="34" t="s">
        <v>463</v>
      </c>
      <c r="C2231" s="39">
        <v>1</v>
      </c>
      <c r="D2231" s="39" t="s">
        <v>231</v>
      </c>
      <c r="E2231" s="35">
        <v>14344.74</v>
      </c>
      <c r="F2231" s="35">
        <f>+C2231*E2231</f>
        <v>14344.74</v>
      </c>
    </row>
    <row r="2232" spans="1:6" outlineLevel="1" x14ac:dyDescent="0.25">
      <c r="B2232" s="34"/>
      <c r="C2232" s="39"/>
      <c r="D2232" s="39"/>
      <c r="E2232" s="35"/>
      <c r="F2232" s="35"/>
    </row>
    <row r="2233" spans="1:6" outlineLevel="1" x14ac:dyDescent="0.25">
      <c r="A2233" s="77"/>
      <c r="B2233" s="33" t="s">
        <v>646</v>
      </c>
      <c r="C2233" s="50"/>
      <c r="D2233" s="50"/>
      <c r="E2233" s="40" t="s">
        <v>252</v>
      </c>
      <c r="F2233" s="40">
        <f>SUM(F2234:F2236)</f>
        <v>18301.885794000002</v>
      </c>
    </row>
    <row r="2234" spans="1:6" outlineLevel="1" x14ac:dyDescent="0.25">
      <c r="B2234" s="34" t="s">
        <v>613</v>
      </c>
      <c r="C2234" s="39">
        <v>1.3633999999999999</v>
      </c>
      <c r="D2234" s="39" t="s">
        <v>201</v>
      </c>
      <c r="E2234" s="35">
        <v>2411.64</v>
      </c>
      <c r="F2234" s="35">
        <f>+C2234*E2234</f>
        <v>3288.0299759999998</v>
      </c>
    </row>
    <row r="2235" spans="1:6" outlineLevel="1" x14ac:dyDescent="0.25">
      <c r="B2235" s="34" t="s">
        <v>437</v>
      </c>
      <c r="C2235" s="39">
        <v>1.3633999999999999</v>
      </c>
      <c r="D2235" s="39" t="s">
        <v>201</v>
      </c>
      <c r="E2235" s="35">
        <v>490.77</v>
      </c>
      <c r="F2235" s="35">
        <f>+C2235*E2235</f>
        <v>669.11581799999999</v>
      </c>
    </row>
    <row r="2236" spans="1:6" outlineLevel="1" x14ac:dyDescent="0.25">
      <c r="B2236" s="34" t="s">
        <v>463</v>
      </c>
      <c r="C2236" s="39">
        <v>1</v>
      </c>
      <c r="D2236" s="39" t="s">
        <v>231</v>
      </c>
      <c r="E2236" s="35">
        <v>14344.74</v>
      </c>
      <c r="F2236" s="35">
        <f>+C2236*E2236</f>
        <v>14344.74</v>
      </c>
    </row>
    <row r="2237" spans="1:6" outlineLevel="1" x14ac:dyDescent="0.25">
      <c r="B2237" s="34"/>
      <c r="C2237" s="39"/>
      <c r="D2237" s="39"/>
      <c r="E2237" s="35"/>
      <c r="F2237" s="35"/>
    </row>
    <row r="2238" spans="1:6" outlineLevel="1" x14ac:dyDescent="0.25">
      <c r="A2238" s="77"/>
      <c r="B2238" s="33" t="s">
        <v>647</v>
      </c>
      <c r="C2238" s="50"/>
      <c r="D2238" s="50"/>
      <c r="E2238" s="40" t="s">
        <v>252</v>
      </c>
      <c r="F2238" s="40">
        <f>SUM(F2239:F2249)</f>
        <v>18424.024224000001</v>
      </c>
    </row>
    <row r="2239" spans="1:6" outlineLevel="1" x14ac:dyDescent="0.25">
      <c r="B2239" s="34" t="s">
        <v>436</v>
      </c>
      <c r="C2239" s="39">
        <v>1.3633999999999999</v>
      </c>
      <c r="D2239" s="39" t="s">
        <v>201</v>
      </c>
      <c r="E2239" s="35">
        <v>2307.59</v>
      </c>
      <c r="F2239" s="35">
        <f t="shared" ref="F2239:F2249" si="72">+C2239*E2239</f>
        <v>3146.1682060000003</v>
      </c>
    </row>
    <row r="2240" spans="1:6" outlineLevel="1" x14ac:dyDescent="0.25">
      <c r="B2240" s="34" t="s">
        <v>437</v>
      </c>
      <c r="C2240" s="39">
        <v>1.3633999999999999</v>
      </c>
      <c r="D2240" s="39" t="s">
        <v>201</v>
      </c>
      <c r="E2240" s="35">
        <v>490.77</v>
      </c>
      <c r="F2240" s="35">
        <f t="shared" si="72"/>
        <v>669.11581799999999</v>
      </c>
    </row>
    <row r="2241" spans="1:6" outlineLevel="1" x14ac:dyDescent="0.25">
      <c r="B2241" s="34" t="s">
        <v>631</v>
      </c>
      <c r="C2241" s="39">
        <v>0.42</v>
      </c>
      <c r="D2241" s="39" t="s">
        <v>231</v>
      </c>
      <c r="E2241" s="35">
        <v>1966.52</v>
      </c>
      <c r="F2241" s="35">
        <f t="shared" si="72"/>
        <v>825.9384</v>
      </c>
    </row>
    <row r="2242" spans="1:6" outlineLevel="1" x14ac:dyDescent="0.25">
      <c r="B2242" s="34" t="s">
        <v>439</v>
      </c>
      <c r="C2242" s="39">
        <v>34.79</v>
      </c>
      <c r="D2242" s="39" t="s">
        <v>256</v>
      </c>
      <c r="E2242" s="35">
        <v>44.3</v>
      </c>
      <c r="F2242" s="35">
        <f t="shared" si="72"/>
        <v>1541.1969999999999</v>
      </c>
    </row>
    <row r="2243" spans="1:6" outlineLevel="1" x14ac:dyDescent="0.25">
      <c r="B2243" s="34" t="s">
        <v>632</v>
      </c>
      <c r="C2243" s="39">
        <v>13.92</v>
      </c>
      <c r="D2243" s="39" t="s">
        <v>112</v>
      </c>
      <c r="E2243" s="35">
        <v>27.69</v>
      </c>
      <c r="F2243" s="35">
        <f t="shared" si="72"/>
        <v>385.44480000000004</v>
      </c>
    </row>
    <row r="2244" spans="1:6" outlineLevel="1" x14ac:dyDescent="0.25">
      <c r="B2244" s="34" t="s">
        <v>633</v>
      </c>
      <c r="C2244" s="39">
        <v>5</v>
      </c>
      <c r="D2244" s="39" t="s">
        <v>112</v>
      </c>
      <c r="E2244" s="35">
        <v>49.56</v>
      </c>
      <c r="F2244" s="35">
        <f t="shared" si="72"/>
        <v>247.8</v>
      </c>
    </row>
    <row r="2245" spans="1:6" outlineLevel="1" x14ac:dyDescent="0.25">
      <c r="B2245" s="34" t="s">
        <v>634</v>
      </c>
      <c r="C2245" s="39">
        <v>5</v>
      </c>
      <c r="D2245" s="39" t="s">
        <v>112</v>
      </c>
      <c r="E2245" s="35">
        <v>40.380000000000003</v>
      </c>
      <c r="F2245" s="35">
        <f t="shared" si="72"/>
        <v>201.9</v>
      </c>
    </row>
    <row r="2246" spans="1:6" outlineLevel="1" x14ac:dyDescent="0.25">
      <c r="B2246" s="34" t="s">
        <v>635</v>
      </c>
      <c r="C2246" s="39">
        <v>10</v>
      </c>
      <c r="D2246" s="39" t="s">
        <v>13</v>
      </c>
      <c r="E2246" s="35">
        <v>197.09</v>
      </c>
      <c r="F2246" s="35">
        <f t="shared" si="72"/>
        <v>1970.9</v>
      </c>
    </row>
    <row r="2247" spans="1:6" outlineLevel="1" x14ac:dyDescent="0.25">
      <c r="B2247" s="34" t="s">
        <v>636</v>
      </c>
      <c r="C2247" s="39">
        <v>10</v>
      </c>
      <c r="D2247" s="39" t="s">
        <v>13</v>
      </c>
      <c r="E2247" s="35">
        <v>247.44</v>
      </c>
      <c r="F2247" s="35">
        <f t="shared" si="72"/>
        <v>2474.4</v>
      </c>
    </row>
    <row r="2248" spans="1:6" outlineLevel="1" x14ac:dyDescent="0.25">
      <c r="B2248" s="34" t="s">
        <v>443</v>
      </c>
      <c r="C2248" s="39">
        <v>10</v>
      </c>
      <c r="D2248" s="39" t="s">
        <v>13</v>
      </c>
      <c r="E2248" s="35">
        <v>28.47</v>
      </c>
      <c r="F2248" s="35">
        <f t="shared" si="72"/>
        <v>284.7</v>
      </c>
    </row>
    <row r="2249" spans="1:6" outlineLevel="1" x14ac:dyDescent="0.25">
      <c r="B2249" s="34" t="s">
        <v>523</v>
      </c>
      <c r="C2249" s="39">
        <v>1</v>
      </c>
      <c r="D2249" s="39" t="s">
        <v>252</v>
      </c>
      <c r="E2249" s="35">
        <v>6676.46</v>
      </c>
      <c r="F2249" s="35">
        <f t="shared" si="72"/>
        <v>6676.46</v>
      </c>
    </row>
    <row r="2250" spans="1:6" outlineLevel="1" x14ac:dyDescent="0.25">
      <c r="B2250" s="34"/>
      <c r="C2250" s="39"/>
      <c r="D2250" s="39"/>
      <c r="E2250" s="35"/>
      <c r="F2250" s="35"/>
    </row>
    <row r="2251" spans="1:6" outlineLevel="1" x14ac:dyDescent="0.25">
      <c r="A2251" s="77"/>
      <c r="B2251" s="33" t="s">
        <v>648</v>
      </c>
      <c r="C2251" s="50"/>
      <c r="D2251" s="50"/>
      <c r="E2251" s="40" t="s">
        <v>252</v>
      </c>
      <c r="F2251" s="40">
        <f>SUM(F2252:F2253)</f>
        <v>18565.889975999999</v>
      </c>
    </row>
    <row r="2252" spans="1:6" outlineLevel="1" x14ac:dyDescent="0.25">
      <c r="B2252" s="34" t="s">
        <v>613</v>
      </c>
      <c r="C2252" s="39">
        <v>1.3633999999999999</v>
      </c>
      <c r="D2252" s="39" t="s">
        <v>201</v>
      </c>
      <c r="E2252" s="35">
        <v>2411.64</v>
      </c>
      <c r="F2252" s="35">
        <f>+C2252*E2252</f>
        <v>3288.0299759999998</v>
      </c>
    </row>
    <row r="2253" spans="1:6" outlineLevel="1" x14ac:dyDescent="0.25">
      <c r="B2253" s="34" t="s">
        <v>638</v>
      </c>
      <c r="C2253" s="39">
        <v>1</v>
      </c>
      <c r="D2253" s="39" t="s">
        <v>231</v>
      </c>
      <c r="E2253" s="35">
        <v>15277.86</v>
      </c>
      <c r="F2253" s="35">
        <f>+C2253*E2253</f>
        <v>15277.86</v>
      </c>
    </row>
    <row r="2254" spans="1:6" outlineLevel="1" x14ac:dyDescent="0.25">
      <c r="B2254" s="34"/>
      <c r="C2254" s="39"/>
      <c r="D2254" s="39"/>
      <c r="E2254" s="35"/>
      <c r="F2254" s="35"/>
    </row>
    <row r="2255" spans="1:6" outlineLevel="1" x14ac:dyDescent="0.25">
      <c r="A2255" s="77"/>
      <c r="B2255" s="33" t="s">
        <v>647</v>
      </c>
      <c r="C2255" s="50"/>
      <c r="D2255" s="50"/>
      <c r="E2255" s="40" t="s">
        <v>252</v>
      </c>
      <c r="F2255" s="40">
        <f>SUM(F2256:F2258)</f>
        <v>18424.024023999998</v>
      </c>
    </row>
    <row r="2256" spans="1:6" outlineLevel="1" x14ac:dyDescent="0.25">
      <c r="B2256" s="34" t="s">
        <v>436</v>
      </c>
      <c r="C2256" s="39">
        <v>1.3633999999999999</v>
      </c>
      <c r="D2256" s="39" t="s">
        <v>201</v>
      </c>
      <c r="E2256" s="35">
        <v>2307.59</v>
      </c>
      <c r="F2256" s="35">
        <f>+C2256*E2256</f>
        <v>3146.1682060000003</v>
      </c>
    </row>
    <row r="2257" spans="1:6" outlineLevel="1" x14ac:dyDescent="0.25">
      <c r="B2257" s="34" t="s">
        <v>437</v>
      </c>
      <c r="C2257" s="39">
        <v>1.3633999999999999</v>
      </c>
      <c r="D2257" s="39" t="s">
        <v>201</v>
      </c>
      <c r="E2257" s="35">
        <v>490.77</v>
      </c>
      <c r="F2257" s="35">
        <f>+C2257*E2257</f>
        <v>669.11581799999999</v>
      </c>
    </row>
    <row r="2258" spans="1:6" outlineLevel="1" x14ac:dyDescent="0.25">
      <c r="B2258" s="34" t="s">
        <v>463</v>
      </c>
      <c r="C2258" s="39">
        <v>1</v>
      </c>
      <c r="D2258" s="39" t="s">
        <v>231</v>
      </c>
      <c r="E2258" s="35">
        <v>14608.74</v>
      </c>
      <c r="F2258" s="35">
        <f>+C2258*E2258</f>
        <v>14608.74</v>
      </c>
    </row>
    <row r="2259" spans="1:6" outlineLevel="1" x14ac:dyDescent="0.25">
      <c r="B2259" s="34"/>
      <c r="C2259" s="39"/>
      <c r="D2259" s="39"/>
      <c r="E2259" s="35"/>
      <c r="F2259" s="35"/>
    </row>
    <row r="2260" spans="1:6" outlineLevel="1" x14ac:dyDescent="0.25">
      <c r="A2260" s="77"/>
      <c r="B2260" s="33" t="s">
        <v>648</v>
      </c>
      <c r="C2260" s="50"/>
      <c r="D2260" s="50"/>
      <c r="E2260" s="40" t="s">
        <v>252</v>
      </c>
      <c r="F2260" s="40">
        <f>SUM(F2261:F2263)</f>
        <v>18565.885794000002</v>
      </c>
    </row>
    <row r="2261" spans="1:6" outlineLevel="1" x14ac:dyDescent="0.25">
      <c r="B2261" s="34" t="s">
        <v>613</v>
      </c>
      <c r="C2261" s="39">
        <v>1.3633999999999999</v>
      </c>
      <c r="D2261" s="39" t="s">
        <v>201</v>
      </c>
      <c r="E2261" s="35">
        <v>2411.64</v>
      </c>
      <c r="F2261" s="35">
        <f>+C2261*E2261</f>
        <v>3288.0299759999998</v>
      </c>
    </row>
    <row r="2262" spans="1:6" outlineLevel="1" x14ac:dyDescent="0.25">
      <c r="B2262" s="34" t="s">
        <v>437</v>
      </c>
      <c r="C2262" s="39">
        <v>1.3633999999999999</v>
      </c>
      <c r="D2262" s="39" t="s">
        <v>201</v>
      </c>
      <c r="E2262" s="35">
        <v>490.77</v>
      </c>
      <c r="F2262" s="35">
        <f>+C2262*E2262</f>
        <v>669.11581799999999</v>
      </c>
    </row>
    <row r="2263" spans="1:6" outlineLevel="1" x14ac:dyDescent="0.25">
      <c r="B2263" s="34" t="s">
        <v>463</v>
      </c>
      <c r="C2263" s="39">
        <v>1</v>
      </c>
      <c r="D2263" s="39" t="s">
        <v>231</v>
      </c>
      <c r="E2263" s="35">
        <v>14608.74</v>
      </c>
      <c r="F2263" s="35">
        <f>+C2263*E2263</f>
        <v>14608.74</v>
      </c>
    </row>
    <row r="2264" spans="1:6" outlineLevel="1" x14ac:dyDescent="0.25">
      <c r="B2264" s="34"/>
      <c r="C2264" s="39"/>
      <c r="D2264" s="39"/>
      <c r="E2264" s="35"/>
      <c r="F2264" s="35"/>
    </row>
    <row r="2265" spans="1:6" outlineLevel="1" x14ac:dyDescent="0.25">
      <c r="A2265" s="77"/>
      <c r="B2265" s="33" t="s">
        <v>649</v>
      </c>
      <c r="C2265" s="50"/>
      <c r="D2265" s="50"/>
      <c r="E2265" s="40" t="s">
        <v>252</v>
      </c>
      <c r="F2265" s="40">
        <f>SUM(F2266:F2276)</f>
        <v>28210.265192000003</v>
      </c>
    </row>
    <row r="2266" spans="1:6" outlineLevel="1" x14ac:dyDescent="0.25">
      <c r="B2266" s="34" t="s">
        <v>462</v>
      </c>
      <c r="C2266" s="39">
        <v>4.8444000000000003</v>
      </c>
      <c r="D2266" s="39" t="s">
        <v>201</v>
      </c>
      <c r="E2266" s="35">
        <v>2316.91</v>
      </c>
      <c r="F2266" s="35">
        <f t="shared" ref="F2266:F2276" si="73">+C2266*E2266</f>
        <v>11224.038804</v>
      </c>
    </row>
    <row r="2267" spans="1:6" outlineLevel="1" x14ac:dyDescent="0.25">
      <c r="B2267" s="34" t="s">
        <v>437</v>
      </c>
      <c r="C2267" s="39">
        <v>4.8444000000000003</v>
      </c>
      <c r="D2267" s="39" t="s">
        <v>201</v>
      </c>
      <c r="E2267" s="35">
        <v>490.77</v>
      </c>
      <c r="F2267" s="35">
        <f t="shared" si="73"/>
        <v>2377.4861879999999</v>
      </c>
    </row>
    <row r="2268" spans="1:6" outlineLevel="1" x14ac:dyDescent="0.25">
      <c r="B2268" s="34" t="s">
        <v>631</v>
      </c>
      <c r="C2268" s="39">
        <v>0.42</v>
      </c>
      <c r="D2268" s="39" t="s">
        <v>231</v>
      </c>
      <c r="E2268" s="35">
        <v>1966.52</v>
      </c>
      <c r="F2268" s="35">
        <f t="shared" si="73"/>
        <v>825.9384</v>
      </c>
    </row>
    <row r="2269" spans="1:6" outlineLevel="1" x14ac:dyDescent="0.25">
      <c r="B2269" s="34" t="s">
        <v>439</v>
      </c>
      <c r="C2269" s="39">
        <v>34.79</v>
      </c>
      <c r="D2269" s="39" t="s">
        <v>256</v>
      </c>
      <c r="E2269" s="35">
        <v>44.3</v>
      </c>
      <c r="F2269" s="35">
        <f t="shared" si="73"/>
        <v>1541.1969999999999</v>
      </c>
    </row>
    <row r="2270" spans="1:6" outlineLevel="1" x14ac:dyDescent="0.25">
      <c r="B2270" s="34" t="s">
        <v>632</v>
      </c>
      <c r="C2270" s="39">
        <v>13.92</v>
      </c>
      <c r="D2270" s="39" t="s">
        <v>112</v>
      </c>
      <c r="E2270" s="35">
        <v>27.69</v>
      </c>
      <c r="F2270" s="35">
        <f t="shared" si="73"/>
        <v>385.44480000000004</v>
      </c>
    </row>
    <row r="2271" spans="1:6" outlineLevel="1" x14ac:dyDescent="0.25">
      <c r="B2271" s="34" t="s">
        <v>633</v>
      </c>
      <c r="C2271" s="39">
        <v>5</v>
      </c>
      <c r="D2271" s="39" t="s">
        <v>112</v>
      </c>
      <c r="E2271" s="35">
        <v>49.56</v>
      </c>
      <c r="F2271" s="35">
        <f t="shared" si="73"/>
        <v>247.8</v>
      </c>
    </row>
    <row r="2272" spans="1:6" outlineLevel="1" x14ac:dyDescent="0.25">
      <c r="B2272" s="34" t="s">
        <v>634</v>
      </c>
      <c r="C2272" s="39">
        <v>5</v>
      </c>
      <c r="D2272" s="39" t="s">
        <v>112</v>
      </c>
      <c r="E2272" s="35">
        <v>40.380000000000003</v>
      </c>
      <c r="F2272" s="35">
        <f t="shared" si="73"/>
        <v>201.9</v>
      </c>
    </row>
    <row r="2273" spans="1:6" outlineLevel="1" x14ac:dyDescent="0.25">
      <c r="B2273" s="34" t="s">
        <v>635</v>
      </c>
      <c r="C2273" s="39">
        <v>10</v>
      </c>
      <c r="D2273" s="39" t="s">
        <v>13</v>
      </c>
      <c r="E2273" s="35">
        <v>197.09</v>
      </c>
      <c r="F2273" s="35">
        <f t="shared" si="73"/>
        <v>1970.9</v>
      </c>
    </row>
    <row r="2274" spans="1:6" outlineLevel="1" x14ac:dyDescent="0.25">
      <c r="B2274" s="34" t="s">
        <v>636</v>
      </c>
      <c r="C2274" s="39">
        <v>10</v>
      </c>
      <c r="D2274" s="39" t="s">
        <v>13</v>
      </c>
      <c r="E2274" s="35">
        <v>247.44</v>
      </c>
      <c r="F2274" s="35">
        <f t="shared" si="73"/>
        <v>2474.4</v>
      </c>
    </row>
    <row r="2275" spans="1:6" outlineLevel="1" x14ac:dyDescent="0.25">
      <c r="B2275" s="34" t="s">
        <v>443</v>
      </c>
      <c r="C2275" s="39">
        <v>10</v>
      </c>
      <c r="D2275" s="39" t="s">
        <v>13</v>
      </c>
      <c r="E2275" s="35">
        <v>28.47</v>
      </c>
      <c r="F2275" s="35">
        <f t="shared" si="73"/>
        <v>284.7</v>
      </c>
    </row>
    <row r="2276" spans="1:6" outlineLevel="1" x14ac:dyDescent="0.25">
      <c r="B2276" s="34" t="s">
        <v>523</v>
      </c>
      <c r="C2276" s="39">
        <v>1</v>
      </c>
      <c r="D2276" s="39" t="s">
        <v>252</v>
      </c>
      <c r="E2276" s="35">
        <v>6676.46</v>
      </c>
      <c r="F2276" s="35">
        <f t="shared" si="73"/>
        <v>6676.46</v>
      </c>
    </row>
    <row r="2277" spans="1:6" outlineLevel="1" x14ac:dyDescent="0.25">
      <c r="B2277" s="34"/>
      <c r="C2277" s="39"/>
      <c r="D2277" s="39"/>
      <c r="E2277" s="35"/>
      <c r="F2277" s="35"/>
    </row>
    <row r="2278" spans="1:6" outlineLevel="1" x14ac:dyDescent="0.25">
      <c r="A2278" s="77"/>
      <c r="B2278" s="33" t="s">
        <v>650</v>
      </c>
      <c r="C2278" s="50"/>
      <c r="D2278" s="50"/>
      <c r="E2278" s="40" t="s">
        <v>252</v>
      </c>
      <c r="F2278" s="40">
        <f>SUM(F2279:F2280)</f>
        <v>28210.268803999999</v>
      </c>
    </row>
    <row r="2279" spans="1:6" outlineLevel="1" x14ac:dyDescent="0.25">
      <c r="B2279" s="34" t="s">
        <v>485</v>
      </c>
      <c r="C2279" s="39">
        <v>4.8444000000000003</v>
      </c>
      <c r="D2279" s="39" t="s">
        <v>201</v>
      </c>
      <c r="E2279" s="35">
        <v>2316.91</v>
      </c>
      <c r="F2279" s="35">
        <f>+C2279*E2279</f>
        <v>11224.038804</v>
      </c>
    </row>
    <row r="2280" spans="1:6" outlineLevel="1" x14ac:dyDescent="0.25">
      <c r="B2280" s="34" t="s">
        <v>638</v>
      </c>
      <c r="C2280" s="39">
        <v>1</v>
      </c>
      <c r="D2280" s="39" t="s">
        <v>231</v>
      </c>
      <c r="E2280" s="35">
        <v>16986.23</v>
      </c>
      <c r="F2280" s="35">
        <f>+C2280*E2280</f>
        <v>16986.23</v>
      </c>
    </row>
    <row r="2281" spans="1:6" outlineLevel="1" x14ac:dyDescent="0.25">
      <c r="B2281" s="34"/>
      <c r="C2281" s="39"/>
      <c r="D2281" s="39"/>
      <c r="E2281" s="35"/>
      <c r="F2281" s="35"/>
    </row>
    <row r="2282" spans="1:6" outlineLevel="1" x14ac:dyDescent="0.25">
      <c r="A2282" s="77"/>
      <c r="B2282" s="33" t="s">
        <v>649</v>
      </c>
      <c r="C2282" s="50"/>
      <c r="D2282" s="50"/>
      <c r="E2282" s="40" t="s">
        <v>252</v>
      </c>
      <c r="F2282" s="40">
        <f>SUM(F2283:F2285)</f>
        <v>28210.264991999997</v>
      </c>
    </row>
    <row r="2283" spans="1:6" outlineLevel="1" x14ac:dyDescent="0.25">
      <c r="B2283" s="34" t="s">
        <v>462</v>
      </c>
      <c r="C2283" s="39">
        <v>4.8444000000000003</v>
      </c>
      <c r="D2283" s="39" t="s">
        <v>201</v>
      </c>
      <c r="E2283" s="35">
        <v>2316.91</v>
      </c>
      <c r="F2283" s="35">
        <f>+C2283*E2283</f>
        <v>11224.038804</v>
      </c>
    </row>
    <row r="2284" spans="1:6" outlineLevel="1" x14ac:dyDescent="0.25">
      <c r="B2284" s="34" t="s">
        <v>437</v>
      </c>
      <c r="C2284" s="39">
        <v>4.8444000000000003</v>
      </c>
      <c r="D2284" s="39" t="s">
        <v>201</v>
      </c>
      <c r="E2284" s="35">
        <v>490.77</v>
      </c>
      <c r="F2284" s="35">
        <f>+C2284*E2284</f>
        <v>2377.4861879999999</v>
      </c>
    </row>
    <row r="2285" spans="1:6" outlineLevel="1" x14ac:dyDescent="0.25">
      <c r="B2285" s="34" t="s">
        <v>463</v>
      </c>
      <c r="C2285" s="39">
        <v>1</v>
      </c>
      <c r="D2285" s="39" t="s">
        <v>231</v>
      </c>
      <c r="E2285" s="35">
        <v>14608.74</v>
      </c>
      <c r="F2285" s="35">
        <f>+C2285*E2285</f>
        <v>14608.74</v>
      </c>
    </row>
    <row r="2286" spans="1:6" outlineLevel="1" x14ac:dyDescent="0.25">
      <c r="B2286" s="34"/>
      <c r="C2286" s="39"/>
      <c r="D2286" s="39"/>
      <c r="E2286" s="35"/>
      <c r="F2286" s="35"/>
    </row>
    <row r="2287" spans="1:6" outlineLevel="1" x14ac:dyDescent="0.25">
      <c r="A2287" s="77"/>
      <c r="B2287" s="33" t="s">
        <v>651</v>
      </c>
      <c r="C2287" s="50"/>
      <c r="D2287" s="50"/>
      <c r="E2287" s="40" t="s">
        <v>252</v>
      </c>
      <c r="F2287" s="40">
        <f>SUM(F2288:F2290)</f>
        <v>28210.264991999997</v>
      </c>
    </row>
    <row r="2288" spans="1:6" outlineLevel="1" x14ac:dyDescent="0.25">
      <c r="B2288" s="34" t="s">
        <v>485</v>
      </c>
      <c r="C2288" s="39">
        <v>4.8444000000000003</v>
      </c>
      <c r="D2288" s="39" t="s">
        <v>201</v>
      </c>
      <c r="E2288" s="35">
        <v>2316.91</v>
      </c>
      <c r="F2288" s="35">
        <f>+C2288*E2288</f>
        <v>11224.038804</v>
      </c>
    </row>
    <row r="2289" spans="1:6" outlineLevel="1" x14ac:dyDescent="0.25">
      <c r="B2289" s="34" t="s">
        <v>437</v>
      </c>
      <c r="C2289" s="39">
        <v>4.8444000000000003</v>
      </c>
      <c r="D2289" s="39" t="s">
        <v>201</v>
      </c>
      <c r="E2289" s="35">
        <v>490.77</v>
      </c>
      <c r="F2289" s="35">
        <f>+C2289*E2289</f>
        <v>2377.4861879999999</v>
      </c>
    </row>
    <row r="2290" spans="1:6" outlineLevel="1" x14ac:dyDescent="0.25">
      <c r="B2290" s="34" t="s">
        <v>463</v>
      </c>
      <c r="C2290" s="39">
        <v>1</v>
      </c>
      <c r="D2290" s="39" t="s">
        <v>231</v>
      </c>
      <c r="E2290" s="35">
        <v>14608.74</v>
      </c>
      <c r="F2290" s="35">
        <f>+C2290*E2290</f>
        <v>14608.74</v>
      </c>
    </row>
    <row r="2291" spans="1:6" outlineLevel="1" x14ac:dyDescent="0.25">
      <c r="B2291" s="34"/>
      <c r="C2291" s="39"/>
      <c r="D2291" s="39"/>
      <c r="E2291" s="35"/>
      <c r="F2291" s="35"/>
    </row>
    <row r="2292" spans="1:6" outlineLevel="1" x14ac:dyDescent="0.25">
      <c r="A2292" s="77"/>
      <c r="B2292" s="33" t="s">
        <v>652</v>
      </c>
      <c r="C2292" s="50"/>
      <c r="D2292" s="50"/>
      <c r="E2292" s="40" t="s">
        <v>252</v>
      </c>
      <c r="F2292" s="40">
        <f>SUM(F2293:F2303)</f>
        <v>21409.502695999996</v>
      </c>
    </row>
    <row r="2293" spans="1:6" outlineLevel="1" x14ac:dyDescent="0.25">
      <c r="B2293" s="34" t="s">
        <v>462</v>
      </c>
      <c r="C2293" s="39">
        <v>2.4222000000000001</v>
      </c>
      <c r="D2293" s="39" t="s">
        <v>201</v>
      </c>
      <c r="E2293" s="35">
        <v>2316.91</v>
      </c>
      <c r="F2293" s="35">
        <f t="shared" ref="F2293:F2303" si="74">+C2293*E2293</f>
        <v>5612.0194019999999</v>
      </c>
    </row>
    <row r="2294" spans="1:6" outlineLevel="1" x14ac:dyDescent="0.25">
      <c r="B2294" s="34" t="s">
        <v>437</v>
      </c>
      <c r="C2294" s="39">
        <v>2.4222000000000001</v>
      </c>
      <c r="D2294" s="39" t="s">
        <v>201</v>
      </c>
      <c r="E2294" s="35">
        <v>490.77</v>
      </c>
      <c r="F2294" s="35">
        <f t="shared" si="74"/>
        <v>1188.7430939999999</v>
      </c>
    </row>
    <row r="2295" spans="1:6" outlineLevel="1" x14ac:dyDescent="0.25">
      <c r="B2295" s="34" t="s">
        <v>631</v>
      </c>
      <c r="C2295" s="39">
        <v>0.42</v>
      </c>
      <c r="D2295" s="39" t="s">
        <v>231</v>
      </c>
      <c r="E2295" s="35">
        <v>1966.52</v>
      </c>
      <c r="F2295" s="35">
        <f t="shared" si="74"/>
        <v>825.9384</v>
      </c>
    </row>
    <row r="2296" spans="1:6" outlineLevel="1" x14ac:dyDescent="0.25">
      <c r="B2296" s="34" t="s">
        <v>439</v>
      </c>
      <c r="C2296" s="39">
        <v>34.79</v>
      </c>
      <c r="D2296" s="39" t="s">
        <v>256</v>
      </c>
      <c r="E2296" s="35">
        <v>44.3</v>
      </c>
      <c r="F2296" s="35">
        <f t="shared" si="74"/>
        <v>1541.1969999999999</v>
      </c>
    </row>
    <row r="2297" spans="1:6" outlineLevel="1" x14ac:dyDescent="0.25">
      <c r="B2297" s="34" t="s">
        <v>632</v>
      </c>
      <c r="C2297" s="39">
        <v>13.92</v>
      </c>
      <c r="D2297" s="39" t="s">
        <v>112</v>
      </c>
      <c r="E2297" s="35">
        <v>27.69</v>
      </c>
      <c r="F2297" s="35">
        <f t="shared" si="74"/>
        <v>385.44480000000004</v>
      </c>
    </row>
    <row r="2298" spans="1:6" outlineLevel="1" x14ac:dyDescent="0.25">
      <c r="B2298" s="34" t="s">
        <v>633</v>
      </c>
      <c r="C2298" s="39">
        <v>5</v>
      </c>
      <c r="D2298" s="39" t="s">
        <v>112</v>
      </c>
      <c r="E2298" s="35">
        <v>49.56</v>
      </c>
      <c r="F2298" s="35">
        <f t="shared" si="74"/>
        <v>247.8</v>
      </c>
    </row>
    <row r="2299" spans="1:6" outlineLevel="1" x14ac:dyDescent="0.25">
      <c r="B2299" s="34" t="s">
        <v>634</v>
      </c>
      <c r="C2299" s="39">
        <v>5</v>
      </c>
      <c r="D2299" s="39" t="s">
        <v>112</v>
      </c>
      <c r="E2299" s="35">
        <v>40.380000000000003</v>
      </c>
      <c r="F2299" s="35">
        <f t="shared" si="74"/>
        <v>201.9</v>
      </c>
    </row>
    <row r="2300" spans="1:6" outlineLevel="1" x14ac:dyDescent="0.25">
      <c r="B2300" s="34" t="s">
        <v>635</v>
      </c>
      <c r="C2300" s="39">
        <v>10</v>
      </c>
      <c r="D2300" s="39" t="s">
        <v>13</v>
      </c>
      <c r="E2300" s="35">
        <v>197.09</v>
      </c>
      <c r="F2300" s="35">
        <f t="shared" si="74"/>
        <v>1970.9</v>
      </c>
    </row>
    <row r="2301" spans="1:6" outlineLevel="1" x14ac:dyDescent="0.25">
      <c r="B2301" s="34" t="s">
        <v>636</v>
      </c>
      <c r="C2301" s="39">
        <v>10</v>
      </c>
      <c r="D2301" s="39" t="s">
        <v>13</v>
      </c>
      <c r="E2301" s="35">
        <v>247.44</v>
      </c>
      <c r="F2301" s="35">
        <f t="shared" si="74"/>
        <v>2474.4</v>
      </c>
    </row>
    <row r="2302" spans="1:6" outlineLevel="1" x14ac:dyDescent="0.25">
      <c r="B2302" s="34" t="s">
        <v>443</v>
      </c>
      <c r="C2302" s="39">
        <v>10</v>
      </c>
      <c r="D2302" s="39" t="s">
        <v>13</v>
      </c>
      <c r="E2302" s="35">
        <v>28.47</v>
      </c>
      <c r="F2302" s="35">
        <f t="shared" si="74"/>
        <v>284.7</v>
      </c>
    </row>
    <row r="2303" spans="1:6" outlineLevel="1" x14ac:dyDescent="0.25">
      <c r="B2303" s="34" t="s">
        <v>523</v>
      </c>
      <c r="C2303" s="39">
        <v>1</v>
      </c>
      <c r="D2303" s="39" t="s">
        <v>252</v>
      </c>
      <c r="E2303" s="35">
        <v>6676.46</v>
      </c>
      <c r="F2303" s="35">
        <f t="shared" si="74"/>
        <v>6676.46</v>
      </c>
    </row>
    <row r="2304" spans="1:6" outlineLevel="1" x14ac:dyDescent="0.25">
      <c r="B2304" s="34"/>
      <c r="C2304" s="39"/>
      <c r="D2304" s="39"/>
      <c r="E2304" s="35"/>
      <c r="F2304" s="35"/>
    </row>
    <row r="2305" spans="1:6" outlineLevel="1" x14ac:dyDescent="0.25">
      <c r="A2305" s="77"/>
      <c r="B2305" s="33" t="s">
        <v>653</v>
      </c>
      <c r="C2305" s="50"/>
      <c r="D2305" s="50"/>
      <c r="E2305" s="40" t="s">
        <v>252</v>
      </c>
      <c r="F2305" s="40">
        <f>SUM(F2306:F2307)</f>
        <v>21409.499402000001</v>
      </c>
    </row>
    <row r="2306" spans="1:6" outlineLevel="1" x14ac:dyDescent="0.25">
      <c r="B2306" s="34" t="s">
        <v>485</v>
      </c>
      <c r="C2306" s="39">
        <v>2.4222000000000001</v>
      </c>
      <c r="D2306" s="39" t="s">
        <v>201</v>
      </c>
      <c r="E2306" s="35">
        <v>2316.91</v>
      </c>
      <c r="F2306" s="35">
        <f>+C2306*E2306</f>
        <v>5612.0194019999999</v>
      </c>
    </row>
    <row r="2307" spans="1:6" outlineLevel="1" x14ac:dyDescent="0.25">
      <c r="B2307" s="34" t="s">
        <v>638</v>
      </c>
      <c r="C2307" s="39">
        <v>1</v>
      </c>
      <c r="D2307" s="39" t="s">
        <v>231</v>
      </c>
      <c r="E2307" s="35">
        <v>15797.48</v>
      </c>
      <c r="F2307" s="35">
        <f>+C2307*E2307</f>
        <v>15797.48</v>
      </c>
    </row>
    <row r="2308" spans="1:6" outlineLevel="1" x14ac:dyDescent="0.25">
      <c r="B2308" s="34"/>
      <c r="C2308" s="39"/>
      <c r="D2308" s="39"/>
      <c r="E2308" s="35"/>
      <c r="F2308" s="35"/>
    </row>
    <row r="2309" spans="1:6" outlineLevel="1" x14ac:dyDescent="0.25">
      <c r="A2309" s="77"/>
      <c r="B2309" s="33" t="s">
        <v>652</v>
      </c>
      <c r="C2309" s="50"/>
      <c r="D2309" s="50"/>
      <c r="E2309" s="40" t="s">
        <v>252</v>
      </c>
      <c r="F2309" s="40">
        <f>SUM(F2310:F2312)</f>
        <v>21409.502496000001</v>
      </c>
    </row>
    <row r="2310" spans="1:6" outlineLevel="1" x14ac:dyDescent="0.25">
      <c r="B2310" s="34" t="s">
        <v>462</v>
      </c>
      <c r="C2310" s="39">
        <v>2.4222000000000001</v>
      </c>
      <c r="D2310" s="39" t="s">
        <v>201</v>
      </c>
      <c r="E2310" s="35">
        <v>2316.91</v>
      </c>
      <c r="F2310" s="35">
        <f>+C2310*E2310</f>
        <v>5612.0194019999999</v>
      </c>
    </row>
    <row r="2311" spans="1:6" outlineLevel="1" x14ac:dyDescent="0.25">
      <c r="B2311" s="34" t="s">
        <v>437</v>
      </c>
      <c r="C2311" s="39">
        <v>2.4222000000000001</v>
      </c>
      <c r="D2311" s="39" t="s">
        <v>201</v>
      </c>
      <c r="E2311" s="35">
        <v>490.77</v>
      </c>
      <c r="F2311" s="35">
        <f>+C2311*E2311</f>
        <v>1188.7430939999999</v>
      </c>
    </row>
    <row r="2312" spans="1:6" outlineLevel="1" x14ac:dyDescent="0.25">
      <c r="B2312" s="34" t="s">
        <v>463</v>
      </c>
      <c r="C2312" s="39">
        <v>1</v>
      </c>
      <c r="D2312" s="39" t="s">
        <v>231</v>
      </c>
      <c r="E2312" s="35">
        <v>14608.74</v>
      </c>
      <c r="F2312" s="35">
        <f>+C2312*E2312</f>
        <v>14608.74</v>
      </c>
    </row>
    <row r="2313" spans="1:6" outlineLevel="1" x14ac:dyDescent="0.25">
      <c r="B2313" s="34"/>
      <c r="C2313" s="39"/>
      <c r="D2313" s="39"/>
      <c r="E2313" s="35"/>
      <c r="F2313" s="35"/>
    </row>
    <row r="2314" spans="1:6" outlineLevel="1" x14ac:dyDescent="0.25">
      <c r="A2314" s="77"/>
      <c r="B2314" s="33" t="s">
        <v>653</v>
      </c>
      <c r="C2314" s="50"/>
      <c r="D2314" s="50"/>
      <c r="E2314" s="40" t="s">
        <v>252</v>
      </c>
      <c r="F2314" s="40">
        <f>SUM(F2315:F2317)</f>
        <v>21409.502496000001</v>
      </c>
    </row>
    <row r="2315" spans="1:6" outlineLevel="1" x14ac:dyDescent="0.25">
      <c r="B2315" s="34" t="s">
        <v>485</v>
      </c>
      <c r="C2315" s="39">
        <v>2.4222000000000001</v>
      </c>
      <c r="D2315" s="39" t="s">
        <v>201</v>
      </c>
      <c r="E2315" s="35">
        <v>2316.91</v>
      </c>
      <c r="F2315" s="35">
        <f>+C2315*E2315</f>
        <v>5612.0194019999999</v>
      </c>
    </row>
    <row r="2316" spans="1:6" outlineLevel="1" x14ac:dyDescent="0.25">
      <c r="B2316" s="34" t="s">
        <v>437</v>
      </c>
      <c r="C2316" s="39">
        <v>2.4222000000000001</v>
      </c>
      <c r="D2316" s="39" t="s">
        <v>201</v>
      </c>
      <c r="E2316" s="35">
        <v>490.77</v>
      </c>
      <c r="F2316" s="35">
        <f>+C2316*E2316</f>
        <v>1188.7430939999999</v>
      </c>
    </row>
    <row r="2317" spans="1:6" outlineLevel="1" x14ac:dyDescent="0.25">
      <c r="B2317" s="34" t="s">
        <v>463</v>
      </c>
      <c r="C2317" s="39">
        <v>1</v>
      </c>
      <c r="D2317" s="39" t="s">
        <v>231</v>
      </c>
      <c r="E2317" s="35">
        <v>14608.74</v>
      </c>
      <c r="F2317" s="35">
        <f>+C2317*E2317</f>
        <v>14608.74</v>
      </c>
    </row>
    <row r="2318" spans="1:6" outlineLevel="1" x14ac:dyDescent="0.25">
      <c r="B2318" s="34"/>
      <c r="C2318" s="39"/>
      <c r="D2318" s="39"/>
      <c r="E2318" s="35"/>
      <c r="F2318" s="35"/>
    </row>
    <row r="2319" spans="1:6" outlineLevel="1" x14ac:dyDescent="0.25">
      <c r="A2319" s="77"/>
      <c r="B2319" s="33" t="s">
        <v>654</v>
      </c>
      <c r="C2319" s="50"/>
      <c r="D2319" s="50"/>
      <c r="E2319" s="40" t="s">
        <v>252</v>
      </c>
      <c r="F2319" s="40">
        <f>SUM(F2320:F2330)</f>
        <v>28419.265192000003</v>
      </c>
    </row>
    <row r="2320" spans="1:6" outlineLevel="1" x14ac:dyDescent="0.25">
      <c r="B2320" s="34" t="s">
        <v>462</v>
      </c>
      <c r="C2320" s="39">
        <v>4.8444000000000003</v>
      </c>
      <c r="D2320" s="39" t="s">
        <v>201</v>
      </c>
      <c r="E2320" s="35">
        <v>2316.91</v>
      </c>
      <c r="F2320" s="35">
        <f t="shared" ref="F2320:F2330" si="75">+C2320*E2320</f>
        <v>11224.038804</v>
      </c>
    </row>
    <row r="2321" spans="1:6" outlineLevel="1" x14ac:dyDescent="0.25">
      <c r="B2321" s="34" t="s">
        <v>437</v>
      </c>
      <c r="C2321" s="39">
        <v>4.8444000000000003</v>
      </c>
      <c r="D2321" s="39" t="s">
        <v>201</v>
      </c>
      <c r="E2321" s="35">
        <v>490.77</v>
      </c>
      <c r="F2321" s="35">
        <f t="shared" si="75"/>
        <v>2377.4861879999999</v>
      </c>
    </row>
    <row r="2322" spans="1:6" outlineLevel="1" x14ac:dyDescent="0.25">
      <c r="B2322" s="34" t="s">
        <v>631</v>
      </c>
      <c r="C2322" s="39">
        <v>0.42</v>
      </c>
      <c r="D2322" s="39" t="s">
        <v>231</v>
      </c>
      <c r="E2322" s="35">
        <v>1966.52</v>
      </c>
      <c r="F2322" s="35">
        <f t="shared" si="75"/>
        <v>825.9384</v>
      </c>
    </row>
    <row r="2323" spans="1:6" outlineLevel="1" x14ac:dyDescent="0.25">
      <c r="B2323" s="34" t="s">
        <v>439</v>
      </c>
      <c r="C2323" s="39">
        <v>34.79</v>
      </c>
      <c r="D2323" s="39" t="s">
        <v>256</v>
      </c>
      <c r="E2323" s="35">
        <v>44.3</v>
      </c>
      <c r="F2323" s="35">
        <f t="shared" si="75"/>
        <v>1541.1969999999999</v>
      </c>
    </row>
    <row r="2324" spans="1:6" outlineLevel="1" x14ac:dyDescent="0.25">
      <c r="B2324" s="34" t="s">
        <v>632</v>
      </c>
      <c r="C2324" s="39">
        <v>13.92</v>
      </c>
      <c r="D2324" s="39" t="s">
        <v>112</v>
      </c>
      <c r="E2324" s="35">
        <v>27.69</v>
      </c>
      <c r="F2324" s="35">
        <f t="shared" si="75"/>
        <v>385.44480000000004</v>
      </c>
    </row>
    <row r="2325" spans="1:6" outlineLevel="1" x14ac:dyDescent="0.25">
      <c r="B2325" s="34" t="s">
        <v>633</v>
      </c>
      <c r="C2325" s="39">
        <v>5</v>
      </c>
      <c r="D2325" s="39" t="s">
        <v>112</v>
      </c>
      <c r="E2325" s="35">
        <v>49.56</v>
      </c>
      <c r="F2325" s="35">
        <f t="shared" si="75"/>
        <v>247.8</v>
      </c>
    </row>
    <row r="2326" spans="1:6" outlineLevel="1" x14ac:dyDescent="0.25">
      <c r="B2326" s="34" t="s">
        <v>634</v>
      </c>
      <c r="C2326" s="39">
        <v>5</v>
      </c>
      <c r="D2326" s="39" t="s">
        <v>112</v>
      </c>
      <c r="E2326" s="35">
        <v>40.380000000000003</v>
      </c>
      <c r="F2326" s="35">
        <f t="shared" si="75"/>
        <v>201.9</v>
      </c>
    </row>
    <row r="2327" spans="1:6" outlineLevel="1" x14ac:dyDescent="0.25">
      <c r="B2327" s="34" t="s">
        <v>635</v>
      </c>
      <c r="C2327" s="39">
        <v>10</v>
      </c>
      <c r="D2327" s="39" t="s">
        <v>13</v>
      </c>
      <c r="E2327" s="35">
        <v>197.09</v>
      </c>
      <c r="F2327" s="35">
        <f t="shared" si="75"/>
        <v>1970.9</v>
      </c>
    </row>
    <row r="2328" spans="1:6" outlineLevel="1" x14ac:dyDescent="0.25">
      <c r="B2328" s="34" t="s">
        <v>636</v>
      </c>
      <c r="C2328" s="39">
        <v>10</v>
      </c>
      <c r="D2328" s="39" t="s">
        <v>13</v>
      </c>
      <c r="E2328" s="35">
        <v>247.44</v>
      </c>
      <c r="F2328" s="35">
        <f t="shared" si="75"/>
        <v>2474.4</v>
      </c>
    </row>
    <row r="2329" spans="1:6" outlineLevel="1" x14ac:dyDescent="0.25">
      <c r="B2329" s="34" t="s">
        <v>443</v>
      </c>
      <c r="C2329" s="39">
        <v>10</v>
      </c>
      <c r="D2329" s="39" t="s">
        <v>13</v>
      </c>
      <c r="E2329" s="35">
        <v>28.47</v>
      </c>
      <c r="F2329" s="35">
        <f t="shared" si="75"/>
        <v>284.7</v>
      </c>
    </row>
    <row r="2330" spans="1:6" outlineLevel="1" x14ac:dyDescent="0.25">
      <c r="B2330" s="34" t="s">
        <v>548</v>
      </c>
      <c r="C2330" s="39">
        <v>1</v>
      </c>
      <c r="D2330" s="39" t="s">
        <v>252</v>
      </c>
      <c r="E2330" s="35">
        <v>6885.46</v>
      </c>
      <c r="F2330" s="35">
        <f t="shared" si="75"/>
        <v>6885.46</v>
      </c>
    </row>
    <row r="2331" spans="1:6" outlineLevel="1" x14ac:dyDescent="0.25">
      <c r="B2331" s="34"/>
      <c r="C2331" s="39"/>
      <c r="D2331" s="39"/>
      <c r="E2331" s="35"/>
      <c r="F2331" s="35"/>
    </row>
    <row r="2332" spans="1:6" outlineLevel="1" x14ac:dyDescent="0.25">
      <c r="A2332" s="77"/>
      <c r="B2332" s="33" t="s">
        <v>655</v>
      </c>
      <c r="C2332" s="50"/>
      <c r="D2332" s="50"/>
      <c r="E2332" s="40" t="s">
        <v>252</v>
      </c>
      <c r="F2332" s="40">
        <f>SUM(F2333:F2334)</f>
        <v>28419.268803999999</v>
      </c>
    </row>
    <row r="2333" spans="1:6" outlineLevel="1" x14ac:dyDescent="0.25">
      <c r="B2333" s="34" t="s">
        <v>485</v>
      </c>
      <c r="C2333" s="39">
        <v>4.8444000000000003</v>
      </c>
      <c r="D2333" s="39" t="s">
        <v>201</v>
      </c>
      <c r="E2333" s="35">
        <v>2316.91</v>
      </c>
      <c r="F2333" s="35">
        <f>+C2333*E2333</f>
        <v>11224.038804</v>
      </c>
    </row>
    <row r="2334" spans="1:6" outlineLevel="1" x14ac:dyDescent="0.25">
      <c r="B2334" s="34" t="s">
        <v>638</v>
      </c>
      <c r="C2334" s="39">
        <v>1</v>
      </c>
      <c r="D2334" s="39" t="s">
        <v>231</v>
      </c>
      <c r="E2334" s="35">
        <v>17195.23</v>
      </c>
      <c r="F2334" s="35">
        <f>+C2334*E2334</f>
        <v>17195.23</v>
      </c>
    </row>
    <row r="2335" spans="1:6" outlineLevel="1" x14ac:dyDescent="0.25">
      <c r="B2335" s="34"/>
      <c r="C2335" s="39"/>
      <c r="D2335" s="39"/>
      <c r="E2335" s="35"/>
      <c r="F2335" s="35"/>
    </row>
    <row r="2336" spans="1:6" outlineLevel="1" x14ac:dyDescent="0.25">
      <c r="A2336" s="77"/>
      <c r="B2336" s="33" t="s">
        <v>654</v>
      </c>
      <c r="C2336" s="50"/>
      <c r="D2336" s="50"/>
      <c r="E2336" s="40" t="s">
        <v>252</v>
      </c>
      <c r="F2336" s="40">
        <f>SUM(F2337:F2339)</f>
        <v>28419.264991999997</v>
      </c>
    </row>
    <row r="2337" spans="1:6" outlineLevel="1" x14ac:dyDescent="0.25">
      <c r="B2337" s="34" t="s">
        <v>462</v>
      </c>
      <c r="C2337" s="39">
        <v>4.8444000000000003</v>
      </c>
      <c r="D2337" s="39" t="s">
        <v>201</v>
      </c>
      <c r="E2337" s="35">
        <v>2316.91</v>
      </c>
      <c r="F2337" s="35">
        <f>+C2337*E2337</f>
        <v>11224.038804</v>
      </c>
    </row>
    <row r="2338" spans="1:6" outlineLevel="1" x14ac:dyDescent="0.25">
      <c r="B2338" s="34" t="s">
        <v>437</v>
      </c>
      <c r="C2338" s="39">
        <v>4.8444000000000003</v>
      </c>
      <c r="D2338" s="39" t="s">
        <v>201</v>
      </c>
      <c r="E2338" s="35">
        <v>490.77</v>
      </c>
      <c r="F2338" s="35">
        <f>+C2338*E2338</f>
        <v>2377.4861879999999</v>
      </c>
    </row>
    <row r="2339" spans="1:6" outlineLevel="1" x14ac:dyDescent="0.25">
      <c r="B2339" s="34" t="s">
        <v>463</v>
      </c>
      <c r="C2339" s="39">
        <v>1</v>
      </c>
      <c r="D2339" s="39" t="s">
        <v>231</v>
      </c>
      <c r="E2339" s="35">
        <v>14817.74</v>
      </c>
      <c r="F2339" s="35">
        <f>+C2339*E2339</f>
        <v>14817.74</v>
      </c>
    </row>
    <row r="2340" spans="1:6" outlineLevel="1" x14ac:dyDescent="0.25">
      <c r="B2340" s="34"/>
      <c r="C2340" s="39"/>
      <c r="D2340" s="39"/>
      <c r="E2340" s="35"/>
      <c r="F2340" s="35"/>
    </row>
    <row r="2341" spans="1:6" outlineLevel="1" x14ac:dyDescent="0.25">
      <c r="A2341" s="77"/>
      <c r="B2341" s="33" t="s">
        <v>655</v>
      </c>
      <c r="C2341" s="50"/>
      <c r="D2341" s="50"/>
      <c r="E2341" s="40" t="s">
        <v>252</v>
      </c>
      <c r="F2341" s="40">
        <f>SUM(F2342:F2344)</f>
        <v>28419.264991999997</v>
      </c>
    </row>
    <row r="2342" spans="1:6" outlineLevel="1" x14ac:dyDescent="0.25">
      <c r="B2342" s="34" t="s">
        <v>485</v>
      </c>
      <c r="C2342" s="39">
        <v>4.8444000000000003</v>
      </c>
      <c r="D2342" s="39" t="s">
        <v>201</v>
      </c>
      <c r="E2342" s="35">
        <v>2316.91</v>
      </c>
      <c r="F2342" s="35">
        <f>+C2342*E2342</f>
        <v>11224.038804</v>
      </c>
    </row>
    <row r="2343" spans="1:6" outlineLevel="1" x14ac:dyDescent="0.25">
      <c r="B2343" s="34" t="s">
        <v>437</v>
      </c>
      <c r="C2343" s="39">
        <v>4.8444000000000003</v>
      </c>
      <c r="D2343" s="39" t="s">
        <v>201</v>
      </c>
      <c r="E2343" s="35">
        <v>490.77</v>
      </c>
      <c r="F2343" s="35">
        <f>+C2343*E2343</f>
        <v>2377.4861879999999</v>
      </c>
    </row>
    <row r="2344" spans="1:6" outlineLevel="1" x14ac:dyDescent="0.25">
      <c r="B2344" s="34" t="s">
        <v>463</v>
      </c>
      <c r="C2344" s="39">
        <v>1</v>
      </c>
      <c r="D2344" s="39" t="s">
        <v>231</v>
      </c>
      <c r="E2344" s="35">
        <v>14817.74</v>
      </c>
      <c r="F2344" s="35">
        <f>+C2344*E2344</f>
        <v>14817.74</v>
      </c>
    </row>
    <row r="2345" spans="1:6" outlineLevel="1" x14ac:dyDescent="0.25">
      <c r="B2345" s="34"/>
      <c r="C2345" s="39"/>
      <c r="D2345" s="39"/>
      <c r="E2345" s="35"/>
      <c r="F2345" s="35"/>
    </row>
    <row r="2346" spans="1:6" outlineLevel="1" x14ac:dyDescent="0.25">
      <c r="A2346" s="77"/>
      <c r="B2346" s="33" t="s">
        <v>656</v>
      </c>
      <c r="C2346" s="50"/>
      <c r="D2346" s="50"/>
      <c r="E2346" s="40" t="s">
        <v>252</v>
      </c>
      <c r="F2346" s="40">
        <f>SUM(F2347:F2357)</f>
        <v>21618.502695999996</v>
      </c>
    </row>
    <row r="2347" spans="1:6" outlineLevel="1" x14ac:dyDescent="0.25">
      <c r="B2347" s="34" t="s">
        <v>462</v>
      </c>
      <c r="C2347" s="39">
        <v>2.4222000000000001</v>
      </c>
      <c r="D2347" s="39" t="s">
        <v>201</v>
      </c>
      <c r="E2347" s="35">
        <v>2316.91</v>
      </c>
      <c r="F2347" s="35">
        <f t="shared" ref="F2347:F2357" si="76">+C2347*E2347</f>
        <v>5612.0194019999999</v>
      </c>
    </row>
    <row r="2348" spans="1:6" outlineLevel="1" x14ac:dyDescent="0.25">
      <c r="B2348" s="34" t="s">
        <v>437</v>
      </c>
      <c r="C2348" s="39">
        <v>2.4222000000000001</v>
      </c>
      <c r="D2348" s="39" t="s">
        <v>201</v>
      </c>
      <c r="E2348" s="35">
        <v>490.77</v>
      </c>
      <c r="F2348" s="35">
        <f t="shared" si="76"/>
        <v>1188.7430939999999</v>
      </c>
    </row>
    <row r="2349" spans="1:6" outlineLevel="1" x14ac:dyDescent="0.25">
      <c r="B2349" s="34" t="s">
        <v>631</v>
      </c>
      <c r="C2349" s="39">
        <v>0.42</v>
      </c>
      <c r="D2349" s="39" t="s">
        <v>231</v>
      </c>
      <c r="E2349" s="35">
        <v>1966.52</v>
      </c>
      <c r="F2349" s="35">
        <f t="shared" si="76"/>
        <v>825.9384</v>
      </c>
    </row>
    <row r="2350" spans="1:6" outlineLevel="1" x14ac:dyDescent="0.25">
      <c r="B2350" s="34" t="s">
        <v>439</v>
      </c>
      <c r="C2350" s="39">
        <v>34.79</v>
      </c>
      <c r="D2350" s="39" t="s">
        <v>256</v>
      </c>
      <c r="E2350" s="35">
        <v>44.3</v>
      </c>
      <c r="F2350" s="35">
        <f t="shared" si="76"/>
        <v>1541.1969999999999</v>
      </c>
    </row>
    <row r="2351" spans="1:6" outlineLevel="1" x14ac:dyDescent="0.25">
      <c r="B2351" s="34" t="s">
        <v>632</v>
      </c>
      <c r="C2351" s="39">
        <v>13.92</v>
      </c>
      <c r="D2351" s="39" t="s">
        <v>112</v>
      </c>
      <c r="E2351" s="35">
        <v>27.69</v>
      </c>
      <c r="F2351" s="35">
        <f t="shared" si="76"/>
        <v>385.44480000000004</v>
      </c>
    </row>
    <row r="2352" spans="1:6" outlineLevel="1" x14ac:dyDescent="0.25">
      <c r="B2352" s="34" t="s">
        <v>633</v>
      </c>
      <c r="C2352" s="39">
        <v>5</v>
      </c>
      <c r="D2352" s="39" t="s">
        <v>112</v>
      </c>
      <c r="E2352" s="35">
        <v>49.56</v>
      </c>
      <c r="F2352" s="35">
        <f t="shared" si="76"/>
        <v>247.8</v>
      </c>
    </row>
    <row r="2353" spans="1:6" outlineLevel="1" x14ac:dyDescent="0.25">
      <c r="B2353" s="34" t="s">
        <v>634</v>
      </c>
      <c r="C2353" s="39">
        <v>5</v>
      </c>
      <c r="D2353" s="39" t="s">
        <v>112</v>
      </c>
      <c r="E2353" s="35">
        <v>40.380000000000003</v>
      </c>
      <c r="F2353" s="35">
        <f t="shared" si="76"/>
        <v>201.9</v>
      </c>
    </row>
    <row r="2354" spans="1:6" outlineLevel="1" x14ac:dyDescent="0.25">
      <c r="B2354" s="34" t="s">
        <v>635</v>
      </c>
      <c r="C2354" s="39">
        <v>10</v>
      </c>
      <c r="D2354" s="39" t="s">
        <v>13</v>
      </c>
      <c r="E2354" s="35">
        <v>197.09</v>
      </c>
      <c r="F2354" s="35">
        <f t="shared" si="76"/>
        <v>1970.9</v>
      </c>
    </row>
    <row r="2355" spans="1:6" outlineLevel="1" x14ac:dyDescent="0.25">
      <c r="B2355" s="34" t="s">
        <v>636</v>
      </c>
      <c r="C2355" s="39">
        <v>10</v>
      </c>
      <c r="D2355" s="39" t="s">
        <v>13</v>
      </c>
      <c r="E2355" s="35">
        <v>247.44</v>
      </c>
      <c r="F2355" s="35">
        <f t="shared" si="76"/>
        <v>2474.4</v>
      </c>
    </row>
    <row r="2356" spans="1:6" outlineLevel="1" x14ac:dyDescent="0.25">
      <c r="B2356" s="34" t="s">
        <v>443</v>
      </c>
      <c r="C2356" s="39">
        <v>10</v>
      </c>
      <c r="D2356" s="39" t="s">
        <v>13</v>
      </c>
      <c r="E2356" s="35">
        <v>28.47</v>
      </c>
      <c r="F2356" s="35">
        <f t="shared" si="76"/>
        <v>284.7</v>
      </c>
    </row>
    <row r="2357" spans="1:6" outlineLevel="1" x14ac:dyDescent="0.25">
      <c r="B2357" s="34" t="s">
        <v>548</v>
      </c>
      <c r="C2357" s="39">
        <v>1</v>
      </c>
      <c r="D2357" s="39" t="s">
        <v>252</v>
      </c>
      <c r="E2357" s="35">
        <v>6885.46</v>
      </c>
      <c r="F2357" s="35">
        <f t="shared" si="76"/>
        <v>6885.46</v>
      </c>
    </row>
    <row r="2358" spans="1:6" outlineLevel="1" x14ac:dyDescent="0.25">
      <c r="B2358" s="34"/>
      <c r="C2358" s="39"/>
      <c r="D2358" s="39"/>
      <c r="E2358" s="35"/>
      <c r="F2358" s="35"/>
    </row>
    <row r="2359" spans="1:6" outlineLevel="1" x14ac:dyDescent="0.25">
      <c r="A2359" s="77"/>
      <c r="B2359" s="33" t="s">
        <v>657</v>
      </c>
      <c r="C2359" s="50"/>
      <c r="D2359" s="50"/>
      <c r="E2359" s="40" t="s">
        <v>252</v>
      </c>
      <c r="F2359" s="40">
        <f>SUM(F2360:F2361)</f>
        <v>21618.499402000001</v>
      </c>
    </row>
    <row r="2360" spans="1:6" outlineLevel="1" x14ac:dyDescent="0.25">
      <c r="B2360" s="34" t="s">
        <v>485</v>
      </c>
      <c r="C2360" s="39">
        <v>2.4222000000000001</v>
      </c>
      <c r="D2360" s="39" t="s">
        <v>201</v>
      </c>
      <c r="E2360" s="35">
        <v>2316.91</v>
      </c>
      <c r="F2360" s="35">
        <f>+C2360*E2360</f>
        <v>5612.0194019999999</v>
      </c>
    </row>
    <row r="2361" spans="1:6" outlineLevel="1" x14ac:dyDescent="0.25">
      <c r="B2361" s="34" t="s">
        <v>638</v>
      </c>
      <c r="C2361" s="39">
        <v>1</v>
      </c>
      <c r="D2361" s="39" t="s">
        <v>231</v>
      </c>
      <c r="E2361" s="35">
        <v>16006.48</v>
      </c>
      <c r="F2361" s="35">
        <f>+C2361*E2361</f>
        <v>16006.48</v>
      </c>
    </row>
    <row r="2362" spans="1:6" outlineLevel="1" x14ac:dyDescent="0.25">
      <c r="B2362" s="34"/>
      <c r="C2362" s="39"/>
      <c r="D2362" s="39"/>
      <c r="E2362" s="35"/>
      <c r="F2362" s="35"/>
    </row>
    <row r="2363" spans="1:6" outlineLevel="1" x14ac:dyDescent="0.25">
      <c r="A2363" s="77"/>
      <c r="B2363" s="33" t="s">
        <v>656</v>
      </c>
      <c r="C2363" s="50"/>
      <c r="D2363" s="50"/>
      <c r="E2363" s="40" t="s">
        <v>252</v>
      </c>
      <c r="F2363" s="40">
        <f>SUM(F2364:F2366)</f>
        <v>21618.502496000001</v>
      </c>
    </row>
    <row r="2364" spans="1:6" outlineLevel="1" x14ac:dyDescent="0.25">
      <c r="B2364" s="34" t="s">
        <v>462</v>
      </c>
      <c r="C2364" s="39">
        <v>2.4222000000000001</v>
      </c>
      <c r="D2364" s="39" t="s">
        <v>201</v>
      </c>
      <c r="E2364" s="35">
        <v>2316.91</v>
      </c>
      <c r="F2364" s="35">
        <f>+C2364*E2364</f>
        <v>5612.0194019999999</v>
      </c>
    </row>
    <row r="2365" spans="1:6" outlineLevel="1" x14ac:dyDescent="0.25">
      <c r="B2365" s="34" t="s">
        <v>437</v>
      </c>
      <c r="C2365" s="39">
        <v>2.4222000000000001</v>
      </c>
      <c r="D2365" s="39" t="s">
        <v>201</v>
      </c>
      <c r="E2365" s="35">
        <v>490.77</v>
      </c>
      <c r="F2365" s="35">
        <f>+C2365*E2365</f>
        <v>1188.7430939999999</v>
      </c>
    </row>
    <row r="2366" spans="1:6" outlineLevel="1" x14ac:dyDescent="0.25">
      <c r="B2366" s="34" t="s">
        <v>463</v>
      </c>
      <c r="C2366" s="39">
        <v>1</v>
      </c>
      <c r="D2366" s="39" t="s">
        <v>231</v>
      </c>
      <c r="E2366" s="35">
        <v>14817.74</v>
      </c>
      <c r="F2366" s="35">
        <f>+C2366*E2366</f>
        <v>14817.74</v>
      </c>
    </row>
    <row r="2367" spans="1:6" outlineLevel="1" x14ac:dyDescent="0.25">
      <c r="B2367" s="34"/>
      <c r="C2367" s="39"/>
      <c r="D2367" s="39"/>
      <c r="E2367" s="35"/>
      <c r="F2367" s="35"/>
    </row>
    <row r="2368" spans="1:6" outlineLevel="1" x14ac:dyDescent="0.25">
      <c r="A2368" s="77"/>
      <c r="B2368" s="33" t="s">
        <v>657</v>
      </c>
      <c r="C2368" s="50"/>
      <c r="D2368" s="50"/>
      <c r="E2368" s="40" t="s">
        <v>252</v>
      </c>
      <c r="F2368" s="40">
        <f>SUM(F2369:F2371)</f>
        <v>21618.502496000001</v>
      </c>
    </row>
    <row r="2369" spans="1:6" outlineLevel="1" x14ac:dyDescent="0.25">
      <c r="B2369" s="34" t="s">
        <v>485</v>
      </c>
      <c r="C2369" s="39">
        <v>2.4222000000000001</v>
      </c>
      <c r="D2369" s="39" t="s">
        <v>201</v>
      </c>
      <c r="E2369" s="35">
        <v>2316.91</v>
      </c>
      <c r="F2369" s="35">
        <f>+C2369*E2369</f>
        <v>5612.0194019999999</v>
      </c>
    </row>
    <row r="2370" spans="1:6" outlineLevel="1" x14ac:dyDescent="0.25">
      <c r="B2370" s="34" t="s">
        <v>437</v>
      </c>
      <c r="C2370" s="39">
        <v>2.4222000000000001</v>
      </c>
      <c r="D2370" s="39" t="s">
        <v>201</v>
      </c>
      <c r="E2370" s="35">
        <v>490.77</v>
      </c>
      <c r="F2370" s="35">
        <f>+C2370*E2370</f>
        <v>1188.7430939999999</v>
      </c>
    </row>
    <row r="2371" spans="1:6" outlineLevel="1" x14ac:dyDescent="0.25">
      <c r="B2371" s="34" t="s">
        <v>463</v>
      </c>
      <c r="C2371" s="39">
        <v>1</v>
      </c>
      <c r="D2371" s="39" t="s">
        <v>231</v>
      </c>
      <c r="E2371" s="35">
        <v>14817.74</v>
      </c>
      <c r="F2371" s="35">
        <f>+C2371*E2371</f>
        <v>14817.74</v>
      </c>
    </row>
    <row r="2373" spans="1:6" s="5" customFormat="1" x14ac:dyDescent="0.25">
      <c r="A2373" s="76"/>
      <c r="B2373" s="6" t="s">
        <v>658</v>
      </c>
      <c r="C2373" s="48"/>
      <c r="D2373" s="48"/>
      <c r="E2373" s="7"/>
      <c r="F2373" s="7"/>
    </row>
    <row r="2374" spans="1:6" outlineLevel="1" x14ac:dyDescent="0.25">
      <c r="B2374" s="34"/>
      <c r="C2374" s="39"/>
      <c r="D2374" s="39"/>
      <c r="E2374" s="35"/>
      <c r="F2374" s="35"/>
    </row>
    <row r="2375" spans="1:6" outlineLevel="1" x14ac:dyDescent="0.25">
      <c r="A2375" s="77"/>
      <c r="B2375" s="33" t="s">
        <v>659</v>
      </c>
      <c r="C2375" s="50"/>
      <c r="D2375" s="50"/>
      <c r="E2375" s="40" t="s">
        <v>252</v>
      </c>
      <c r="F2375" s="40">
        <f>SUM(F2376:F2385)</f>
        <v>27441.633099999999</v>
      </c>
    </row>
    <row r="2376" spans="1:6" outlineLevel="1" x14ac:dyDescent="0.25">
      <c r="B2376" s="34" t="s">
        <v>436</v>
      </c>
      <c r="C2376" s="39">
        <v>1.1399999999999999</v>
      </c>
      <c r="D2376" s="39" t="s">
        <v>201</v>
      </c>
      <c r="E2376" s="35">
        <v>2307.59</v>
      </c>
      <c r="F2376" s="35">
        <f t="shared" ref="F2376:F2385" si="77">+C2376*E2376</f>
        <v>2630.6525999999999</v>
      </c>
    </row>
    <row r="2377" spans="1:6" outlineLevel="1" x14ac:dyDescent="0.25">
      <c r="B2377" s="34" t="s">
        <v>462</v>
      </c>
      <c r="C2377" s="39">
        <v>1.62</v>
      </c>
      <c r="D2377" s="39" t="s">
        <v>201</v>
      </c>
      <c r="E2377" s="35">
        <v>2316.91</v>
      </c>
      <c r="F2377" s="35">
        <f t="shared" si="77"/>
        <v>3753.3942000000002</v>
      </c>
    </row>
    <row r="2378" spans="1:6" outlineLevel="1" x14ac:dyDescent="0.25">
      <c r="B2378" s="34" t="s">
        <v>660</v>
      </c>
      <c r="C2378" s="39">
        <v>3</v>
      </c>
      <c r="D2378" s="39" t="s">
        <v>231</v>
      </c>
      <c r="E2378" s="35">
        <v>2871.71</v>
      </c>
      <c r="F2378" s="35">
        <f t="shared" si="77"/>
        <v>8615.130000000001</v>
      </c>
    </row>
    <row r="2379" spans="1:6" outlineLevel="1" x14ac:dyDescent="0.25">
      <c r="B2379" s="34" t="s">
        <v>439</v>
      </c>
      <c r="C2379" s="39">
        <v>42.22</v>
      </c>
      <c r="D2379" s="39" t="s">
        <v>256</v>
      </c>
      <c r="E2379" s="35">
        <v>44.3</v>
      </c>
      <c r="F2379" s="35">
        <f t="shared" si="77"/>
        <v>1870.3459999999998</v>
      </c>
    </row>
    <row r="2380" spans="1:6" outlineLevel="1" x14ac:dyDescent="0.25">
      <c r="B2380" s="34" t="s">
        <v>632</v>
      </c>
      <c r="C2380" s="39">
        <v>16.89</v>
      </c>
      <c r="D2380" s="39" t="s">
        <v>112</v>
      </c>
      <c r="E2380" s="35">
        <v>27.69</v>
      </c>
      <c r="F2380" s="35">
        <f t="shared" si="77"/>
        <v>467.68410000000006</v>
      </c>
    </row>
    <row r="2381" spans="1:6" outlineLevel="1" x14ac:dyDescent="0.25">
      <c r="B2381" s="34" t="s">
        <v>661</v>
      </c>
      <c r="C2381" s="39">
        <v>0.92</v>
      </c>
      <c r="D2381" s="39" t="s">
        <v>112</v>
      </c>
      <c r="E2381" s="35">
        <v>49.56</v>
      </c>
      <c r="F2381" s="35">
        <f t="shared" si="77"/>
        <v>45.595200000000006</v>
      </c>
    </row>
    <row r="2382" spans="1:6" outlineLevel="1" x14ac:dyDescent="0.25">
      <c r="B2382" s="34" t="s">
        <v>662</v>
      </c>
      <c r="C2382" s="39">
        <v>2.75</v>
      </c>
      <c r="D2382" s="39" t="s">
        <v>112</v>
      </c>
      <c r="E2382" s="35">
        <v>40.380000000000003</v>
      </c>
      <c r="F2382" s="35">
        <f t="shared" si="77"/>
        <v>111.045</v>
      </c>
    </row>
    <row r="2383" spans="1:6" outlineLevel="1" x14ac:dyDescent="0.25">
      <c r="B2383" s="34" t="s">
        <v>663</v>
      </c>
      <c r="C2383" s="39">
        <v>9.17</v>
      </c>
      <c r="D2383" s="39" t="s">
        <v>13</v>
      </c>
      <c r="E2383" s="35">
        <v>538.67999999999995</v>
      </c>
      <c r="F2383" s="35">
        <f t="shared" si="77"/>
        <v>4939.6955999999991</v>
      </c>
    </row>
    <row r="2384" spans="1:6" outlineLevel="1" x14ac:dyDescent="0.25">
      <c r="B2384" s="34" t="s">
        <v>443</v>
      </c>
      <c r="C2384" s="39">
        <v>9.17</v>
      </c>
      <c r="D2384" s="39" t="s">
        <v>13</v>
      </c>
      <c r="E2384" s="35">
        <v>35.020000000000003</v>
      </c>
      <c r="F2384" s="35">
        <f t="shared" si="77"/>
        <v>321.13340000000005</v>
      </c>
    </row>
    <row r="2385" spans="1:6" outlineLevel="1" x14ac:dyDescent="0.25">
      <c r="B2385" s="34" t="s">
        <v>444</v>
      </c>
      <c r="C2385" s="39">
        <v>1.1000000000000001</v>
      </c>
      <c r="D2385" s="39" t="s">
        <v>252</v>
      </c>
      <c r="E2385" s="35">
        <v>4260.87</v>
      </c>
      <c r="F2385" s="35">
        <f t="shared" si="77"/>
        <v>4686.9570000000003</v>
      </c>
    </row>
    <row r="2386" spans="1:6" outlineLevel="1" x14ac:dyDescent="0.25">
      <c r="B2386" s="34"/>
      <c r="C2386" s="39"/>
      <c r="D2386" s="39"/>
      <c r="E2386" s="35"/>
      <c r="F2386" s="35"/>
    </row>
    <row r="2387" spans="1:6" outlineLevel="1" x14ac:dyDescent="0.25">
      <c r="A2387" s="77"/>
      <c r="B2387" s="33" t="s">
        <v>664</v>
      </c>
      <c r="C2387" s="50"/>
      <c r="D2387" s="50"/>
      <c r="E2387" s="40" t="s">
        <v>252</v>
      </c>
      <c r="F2387" s="40">
        <f>SUM(F2388:F2390)</f>
        <v>27441.646799999999</v>
      </c>
    </row>
    <row r="2388" spans="1:6" outlineLevel="1" x14ac:dyDescent="0.25">
      <c r="B2388" s="34" t="s">
        <v>436</v>
      </c>
      <c r="C2388" s="39">
        <v>1.1399999999999999</v>
      </c>
      <c r="D2388" s="39" t="s">
        <v>201</v>
      </c>
      <c r="E2388" s="35">
        <v>2307.59</v>
      </c>
      <c r="F2388" s="35">
        <f>+C2388*E2388</f>
        <v>2630.6525999999999</v>
      </c>
    </row>
    <row r="2389" spans="1:6" outlineLevel="1" x14ac:dyDescent="0.25">
      <c r="B2389" s="34" t="s">
        <v>485</v>
      </c>
      <c r="C2389" s="39">
        <v>1.62</v>
      </c>
      <c r="D2389" s="39" t="s">
        <v>201</v>
      </c>
      <c r="E2389" s="35">
        <v>2316.91</v>
      </c>
      <c r="F2389" s="35">
        <f>+C2389*E2389</f>
        <v>3753.3942000000002</v>
      </c>
    </row>
    <row r="2390" spans="1:6" outlineLevel="1" x14ac:dyDescent="0.25">
      <c r="B2390" s="34" t="s">
        <v>615</v>
      </c>
      <c r="C2390" s="39">
        <v>1</v>
      </c>
      <c r="D2390" s="39" t="s">
        <v>231</v>
      </c>
      <c r="E2390" s="35">
        <v>21057.599999999999</v>
      </c>
      <c r="F2390" s="35">
        <f>+C2390*E2390</f>
        <v>21057.599999999999</v>
      </c>
    </row>
    <row r="2391" spans="1:6" outlineLevel="1" x14ac:dyDescent="0.25">
      <c r="B2391" s="34"/>
      <c r="C2391" s="39"/>
      <c r="D2391" s="39"/>
      <c r="E2391" s="35"/>
      <c r="F2391" s="35"/>
    </row>
    <row r="2392" spans="1:6" outlineLevel="1" x14ac:dyDescent="0.25">
      <c r="A2392" s="77"/>
      <c r="B2392" s="33" t="s">
        <v>665</v>
      </c>
      <c r="C2392" s="50"/>
      <c r="D2392" s="50"/>
      <c r="E2392" s="40" t="s">
        <v>252</v>
      </c>
      <c r="F2392" s="40">
        <f>SUM(F2393:F2395)</f>
        <v>27441.646799999999</v>
      </c>
    </row>
    <row r="2393" spans="1:6" outlineLevel="1" x14ac:dyDescent="0.25">
      <c r="B2393" s="34" t="s">
        <v>436</v>
      </c>
      <c r="C2393" s="39">
        <v>1.1399999999999999</v>
      </c>
      <c r="D2393" s="39" t="s">
        <v>201</v>
      </c>
      <c r="E2393" s="35">
        <v>2307.59</v>
      </c>
      <c r="F2393" s="35">
        <f>+C2393*E2393</f>
        <v>2630.6525999999999</v>
      </c>
    </row>
    <row r="2394" spans="1:6" outlineLevel="1" x14ac:dyDescent="0.25">
      <c r="B2394" s="34" t="s">
        <v>462</v>
      </c>
      <c r="C2394" s="39">
        <v>1.62</v>
      </c>
      <c r="D2394" s="39" t="s">
        <v>201</v>
      </c>
      <c r="E2394" s="35">
        <v>2316.91</v>
      </c>
      <c r="F2394" s="35">
        <f>+C2394*E2394</f>
        <v>3753.3942000000002</v>
      </c>
    </row>
    <row r="2395" spans="1:6" outlineLevel="1" x14ac:dyDescent="0.25">
      <c r="B2395" s="34" t="s">
        <v>615</v>
      </c>
      <c r="C2395" s="39">
        <v>1</v>
      </c>
      <c r="D2395" s="39" t="s">
        <v>231</v>
      </c>
      <c r="E2395" s="35">
        <v>21057.599999999999</v>
      </c>
      <c r="F2395" s="35">
        <f>+C2395*E2395</f>
        <v>21057.599999999999</v>
      </c>
    </row>
    <row r="2396" spans="1:6" outlineLevel="1" x14ac:dyDescent="0.25">
      <c r="B2396" s="34"/>
      <c r="C2396" s="39"/>
      <c r="D2396" s="39"/>
      <c r="E2396" s="35"/>
      <c r="F2396" s="35"/>
    </row>
    <row r="2397" spans="1:6" outlineLevel="1" x14ac:dyDescent="0.25">
      <c r="A2397" s="77"/>
      <c r="B2397" s="33" t="s">
        <v>664</v>
      </c>
      <c r="C2397" s="50"/>
      <c r="D2397" s="50"/>
      <c r="E2397" s="40" t="s">
        <v>252</v>
      </c>
      <c r="F2397" s="40">
        <f>SUM(F2398:F2400)</f>
        <v>27441.646799999999</v>
      </c>
    </row>
    <row r="2398" spans="1:6" outlineLevel="1" x14ac:dyDescent="0.25">
      <c r="B2398" s="34" t="s">
        <v>436</v>
      </c>
      <c r="C2398" s="39">
        <v>1.1399999999999999</v>
      </c>
      <c r="D2398" s="39" t="s">
        <v>201</v>
      </c>
      <c r="E2398" s="35">
        <v>2307.59</v>
      </c>
      <c r="F2398" s="35">
        <f>+C2398*E2398</f>
        <v>2630.6525999999999</v>
      </c>
    </row>
    <row r="2399" spans="1:6" outlineLevel="1" x14ac:dyDescent="0.25">
      <c r="B2399" s="34" t="s">
        <v>485</v>
      </c>
      <c r="C2399" s="39">
        <v>1.62</v>
      </c>
      <c r="D2399" s="39" t="s">
        <v>201</v>
      </c>
      <c r="E2399" s="35">
        <v>2316.91</v>
      </c>
      <c r="F2399" s="35">
        <f>+C2399*E2399</f>
        <v>3753.3942000000002</v>
      </c>
    </row>
    <row r="2400" spans="1:6" outlineLevel="1" x14ac:dyDescent="0.25">
      <c r="B2400" s="34" t="s">
        <v>615</v>
      </c>
      <c r="C2400" s="39">
        <v>1</v>
      </c>
      <c r="D2400" s="39" t="s">
        <v>231</v>
      </c>
      <c r="E2400" s="35">
        <v>21057.599999999999</v>
      </c>
      <c r="F2400" s="35">
        <f>+C2400*E2400</f>
        <v>21057.599999999999</v>
      </c>
    </row>
    <row r="2401" spans="1:6" outlineLevel="1" x14ac:dyDescent="0.25">
      <c r="B2401" s="34"/>
      <c r="C2401" s="39"/>
      <c r="D2401" s="39"/>
      <c r="E2401" s="35"/>
      <c r="F2401" s="35"/>
    </row>
    <row r="2402" spans="1:6" outlineLevel="1" x14ac:dyDescent="0.25">
      <c r="A2402" s="77"/>
      <c r="B2402" s="33" t="s">
        <v>666</v>
      </c>
      <c r="C2402" s="50"/>
      <c r="D2402" s="50"/>
      <c r="E2402" s="40" t="s">
        <v>252</v>
      </c>
      <c r="F2402" s="40">
        <f>SUM(F2403:F2404)</f>
        <v>27909.235999999997</v>
      </c>
    </row>
    <row r="2403" spans="1:6" outlineLevel="1" x14ac:dyDescent="0.25">
      <c r="B2403" s="34" t="s">
        <v>667</v>
      </c>
      <c r="C2403" s="39">
        <v>1</v>
      </c>
      <c r="D2403" s="39" t="s">
        <v>231</v>
      </c>
      <c r="E2403" s="35">
        <v>22754.679999999997</v>
      </c>
      <c r="F2403" s="35">
        <f>+C2403*E2403</f>
        <v>22754.679999999997</v>
      </c>
    </row>
    <row r="2404" spans="1:6" outlineLevel="1" x14ac:dyDescent="0.25">
      <c r="B2404" s="34" t="s">
        <v>460</v>
      </c>
      <c r="C2404" s="39">
        <v>1.1000000000000001</v>
      </c>
      <c r="D2404" s="39" t="s">
        <v>252</v>
      </c>
      <c r="E2404" s="35">
        <v>4685.96</v>
      </c>
      <c r="F2404" s="35">
        <f>+C2404*E2404</f>
        <v>5154.5560000000005</v>
      </c>
    </row>
    <row r="2405" spans="1:6" outlineLevel="1" x14ac:dyDescent="0.25">
      <c r="B2405" s="34"/>
      <c r="C2405" s="39"/>
      <c r="D2405" s="39"/>
      <c r="E2405" s="35"/>
      <c r="F2405" s="35"/>
    </row>
    <row r="2406" spans="1:6" outlineLevel="1" x14ac:dyDescent="0.25">
      <c r="A2406" s="77"/>
      <c r="B2406" s="33" t="s">
        <v>668</v>
      </c>
      <c r="C2406" s="50"/>
      <c r="D2406" s="50"/>
      <c r="E2406" s="40" t="s">
        <v>252</v>
      </c>
      <c r="F2406" s="40">
        <f>SUM(F2407:F2409)</f>
        <v>27909.2402</v>
      </c>
    </row>
    <row r="2407" spans="1:6" outlineLevel="1" x14ac:dyDescent="0.25">
      <c r="B2407" s="34" t="s">
        <v>485</v>
      </c>
      <c r="C2407" s="39">
        <v>1.62</v>
      </c>
      <c r="D2407" s="39" t="s">
        <v>201</v>
      </c>
      <c r="E2407" s="35">
        <v>2316.91</v>
      </c>
      <c r="F2407" s="35">
        <f>+C2407*E2407</f>
        <v>3753.3942000000002</v>
      </c>
    </row>
    <row r="2408" spans="1:6" outlineLevel="1" x14ac:dyDescent="0.25">
      <c r="B2408" s="34" t="s">
        <v>669</v>
      </c>
      <c r="C2408" s="39">
        <v>1</v>
      </c>
      <c r="D2408" s="39" t="s">
        <v>231</v>
      </c>
      <c r="E2408" s="35">
        <v>19001.29</v>
      </c>
      <c r="F2408" s="35">
        <f>+C2408*E2408</f>
        <v>19001.29</v>
      </c>
    </row>
    <row r="2409" spans="1:6" outlineLevel="1" x14ac:dyDescent="0.25">
      <c r="B2409" s="34" t="s">
        <v>460</v>
      </c>
      <c r="C2409" s="39">
        <v>1.1000000000000001</v>
      </c>
      <c r="D2409" s="39" t="s">
        <v>252</v>
      </c>
      <c r="E2409" s="35">
        <v>4685.96</v>
      </c>
      <c r="F2409" s="35">
        <f>+C2409*E2409</f>
        <v>5154.5560000000005</v>
      </c>
    </row>
    <row r="2410" spans="1:6" outlineLevel="1" x14ac:dyDescent="0.25">
      <c r="B2410" s="34"/>
      <c r="C2410" s="39"/>
      <c r="D2410" s="39"/>
      <c r="E2410" s="35"/>
      <c r="F2410" s="35"/>
    </row>
    <row r="2411" spans="1:6" outlineLevel="1" x14ac:dyDescent="0.25">
      <c r="A2411" s="77"/>
      <c r="B2411" s="33" t="s">
        <v>670</v>
      </c>
      <c r="C2411" s="50"/>
      <c r="D2411" s="50"/>
      <c r="E2411" s="40" t="s">
        <v>252</v>
      </c>
      <c r="F2411" s="40">
        <f>SUM(F2412:F2415)</f>
        <v>27909.242799999996</v>
      </c>
    </row>
    <row r="2412" spans="1:6" outlineLevel="1" x14ac:dyDescent="0.25">
      <c r="B2412" s="34" t="s">
        <v>436</v>
      </c>
      <c r="C2412" s="39">
        <v>1.1399999999999999</v>
      </c>
      <c r="D2412" s="39" t="s">
        <v>201</v>
      </c>
      <c r="E2412" s="35">
        <v>2307.59</v>
      </c>
      <c r="F2412" s="35">
        <f>+C2412*E2412</f>
        <v>2630.6525999999999</v>
      </c>
    </row>
    <row r="2413" spans="1:6" outlineLevel="1" x14ac:dyDescent="0.25">
      <c r="B2413" s="34" t="s">
        <v>462</v>
      </c>
      <c r="C2413" s="39">
        <v>1.62</v>
      </c>
      <c r="D2413" s="39" t="s">
        <v>201</v>
      </c>
      <c r="E2413" s="35">
        <v>2316.91</v>
      </c>
      <c r="F2413" s="35">
        <f>+C2413*E2413</f>
        <v>3753.3942000000002</v>
      </c>
    </row>
    <row r="2414" spans="1:6" outlineLevel="1" x14ac:dyDescent="0.25">
      <c r="B2414" s="34" t="s">
        <v>671</v>
      </c>
      <c r="C2414" s="39">
        <v>1</v>
      </c>
      <c r="D2414" s="39" t="s">
        <v>231</v>
      </c>
      <c r="E2414" s="35">
        <v>16370.639999999998</v>
      </c>
      <c r="F2414" s="35">
        <f>+C2414*E2414</f>
        <v>16370.639999999998</v>
      </c>
    </row>
    <row r="2415" spans="1:6" outlineLevel="1" x14ac:dyDescent="0.25">
      <c r="B2415" s="34" t="s">
        <v>460</v>
      </c>
      <c r="C2415" s="39">
        <v>1.1000000000000001</v>
      </c>
      <c r="D2415" s="39" t="s">
        <v>252</v>
      </c>
      <c r="E2415" s="35">
        <v>4685.96</v>
      </c>
      <c r="F2415" s="35">
        <f>+C2415*E2415</f>
        <v>5154.5560000000005</v>
      </c>
    </row>
    <row r="2416" spans="1:6" outlineLevel="1" x14ac:dyDescent="0.25">
      <c r="B2416" s="34"/>
      <c r="C2416" s="39"/>
      <c r="D2416" s="39"/>
      <c r="E2416" s="35"/>
      <c r="F2416" s="35"/>
    </row>
    <row r="2417" spans="1:6" outlineLevel="1" x14ac:dyDescent="0.25">
      <c r="A2417" s="77"/>
      <c r="B2417" s="33" t="s">
        <v>668</v>
      </c>
      <c r="C2417" s="50"/>
      <c r="D2417" s="50"/>
      <c r="E2417" s="40" t="s">
        <v>252</v>
      </c>
      <c r="F2417" s="40">
        <f>SUM(F2418:F2420)</f>
        <v>27909.2402</v>
      </c>
    </row>
    <row r="2418" spans="1:6" outlineLevel="1" x14ac:dyDescent="0.25">
      <c r="B2418" s="34" t="s">
        <v>485</v>
      </c>
      <c r="C2418" s="39">
        <v>1.62</v>
      </c>
      <c r="D2418" s="39" t="s">
        <v>201</v>
      </c>
      <c r="E2418" s="35">
        <v>2316.91</v>
      </c>
      <c r="F2418" s="35">
        <f>+C2418*E2418</f>
        <v>3753.3942000000002</v>
      </c>
    </row>
    <row r="2419" spans="1:6" outlineLevel="1" x14ac:dyDescent="0.25">
      <c r="B2419" s="34" t="s">
        <v>669</v>
      </c>
      <c r="C2419" s="39">
        <v>1</v>
      </c>
      <c r="D2419" s="39" t="s">
        <v>231</v>
      </c>
      <c r="E2419" s="35">
        <v>19001.29</v>
      </c>
      <c r="F2419" s="35">
        <f>+C2419*E2419</f>
        <v>19001.29</v>
      </c>
    </row>
    <row r="2420" spans="1:6" outlineLevel="1" x14ac:dyDescent="0.25">
      <c r="B2420" s="34" t="s">
        <v>460</v>
      </c>
      <c r="C2420" s="39">
        <v>1.1000000000000001</v>
      </c>
      <c r="D2420" s="39" t="s">
        <v>252</v>
      </c>
      <c r="E2420" s="35">
        <v>4685.96</v>
      </c>
      <c r="F2420" s="35">
        <f>+C2420*E2420</f>
        <v>5154.5560000000005</v>
      </c>
    </row>
    <row r="2421" spans="1:6" outlineLevel="1" x14ac:dyDescent="0.25">
      <c r="B2421" s="34"/>
      <c r="C2421" s="39"/>
      <c r="D2421" s="39"/>
      <c r="E2421" s="35"/>
      <c r="F2421" s="35"/>
    </row>
    <row r="2422" spans="1:6" outlineLevel="1" x14ac:dyDescent="0.25">
      <c r="A2422" s="77"/>
      <c r="B2422" s="33" t="s">
        <v>672</v>
      </c>
      <c r="C2422" s="50"/>
      <c r="D2422" s="50"/>
      <c r="E2422" s="40" t="s">
        <v>252</v>
      </c>
      <c r="F2422" s="40">
        <f>SUM(F2423:F2432)</f>
        <v>29167.136099999996</v>
      </c>
    </row>
    <row r="2423" spans="1:6" outlineLevel="1" x14ac:dyDescent="0.25">
      <c r="B2423" s="34" t="s">
        <v>436</v>
      </c>
      <c r="C2423" s="39">
        <v>1.1399999999999999</v>
      </c>
      <c r="D2423" s="39" t="s">
        <v>201</v>
      </c>
      <c r="E2423" s="35">
        <v>2307.59</v>
      </c>
      <c r="F2423" s="35">
        <f t="shared" ref="F2423:F2432" si="78">+C2423*E2423</f>
        <v>2630.6525999999999</v>
      </c>
    </row>
    <row r="2424" spans="1:6" outlineLevel="1" x14ac:dyDescent="0.25">
      <c r="B2424" s="34" t="s">
        <v>462</v>
      </c>
      <c r="C2424" s="39">
        <v>1.62</v>
      </c>
      <c r="D2424" s="39" t="s">
        <v>201</v>
      </c>
      <c r="E2424" s="35">
        <v>2316.91</v>
      </c>
      <c r="F2424" s="35">
        <f t="shared" si="78"/>
        <v>3753.3942000000002</v>
      </c>
    </row>
    <row r="2425" spans="1:6" outlineLevel="1" x14ac:dyDescent="0.25">
      <c r="B2425" s="34" t="s">
        <v>660</v>
      </c>
      <c r="C2425" s="39">
        <v>3</v>
      </c>
      <c r="D2425" s="39" t="s">
        <v>231</v>
      </c>
      <c r="E2425" s="35">
        <v>2871.71</v>
      </c>
      <c r="F2425" s="35">
        <f t="shared" si="78"/>
        <v>8615.130000000001</v>
      </c>
    </row>
    <row r="2426" spans="1:6" outlineLevel="1" x14ac:dyDescent="0.25">
      <c r="B2426" s="34" t="s">
        <v>439</v>
      </c>
      <c r="C2426" s="39">
        <v>42.22</v>
      </c>
      <c r="D2426" s="39" t="s">
        <v>256</v>
      </c>
      <c r="E2426" s="35">
        <v>44.3</v>
      </c>
      <c r="F2426" s="35">
        <f t="shared" si="78"/>
        <v>1870.3459999999998</v>
      </c>
    </row>
    <row r="2427" spans="1:6" outlineLevel="1" x14ac:dyDescent="0.25">
      <c r="B2427" s="34" t="s">
        <v>632</v>
      </c>
      <c r="C2427" s="39">
        <v>16.89</v>
      </c>
      <c r="D2427" s="39" t="s">
        <v>112</v>
      </c>
      <c r="E2427" s="35">
        <v>27.69</v>
      </c>
      <c r="F2427" s="35">
        <f t="shared" si="78"/>
        <v>467.68410000000006</v>
      </c>
    </row>
    <row r="2428" spans="1:6" outlineLevel="1" x14ac:dyDescent="0.25">
      <c r="B2428" s="34" t="s">
        <v>661</v>
      </c>
      <c r="C2428" s="39">
        <v>0.92</v>
      </c>
      <c r="D2428" s="39" t="s">
        <v>112</v>
      </c>
      <c r="E2428" s="35">
        <v>49.56</v>
      </c>
      <c r="F2428" s="35">
        <f t="shared" si="78"/>
        <v>45.595200000000006</v>
      </c>
    </row>
    <row r="2429" spans="1:6" outlineLevel="1" x14ac:dyDescent="0.25">
      <c r="B2429" s="34" t="s">
        <v>673</v>
      </c>
      <c r="C2429" s="39">
        <v>2.75</v>
      </c>
      <c r="D2429" s="39" t="s">
        <v>112</v>
      </c>
      <c r="E2429" s="35">
        <v>40.380000000000003</v>
      </c>
      <c r="F2429" s="35">
        <f t="shared" si="78"/>
        <v>111.045</v>
      </c>
    </row>
    <row r="2430" spans="1:6" outlineLevel="1" x14ac:dyDescent="0.25">
      <c r="B2430" s="34" t="s">
        <v>663</v>
      </c>
      <c r="C2430" s="39">
        <v>9.17</v>
      </c>
      <c r="D2430" s="39" t="s">
        <v>13</v>
      </c>
      <c r="E2430" s="35">
        <v>538.67999999999995</v>
      </c>
      <c r="F2430" s="35">
        <f t="shared" si="78"/>
        <v>4939.6955999999991</v>
      </c>
    </row>
    <row r="2431" spans="1:6" outlineLevel="1" x14ac:dyDescent="0.25">
      <c r="B2431" s="34" t="s">
        <v>443</v>
      </c>
      <c r="C2431" s="39">
        <v>9.17</v>
      </c>
      <c r="D2431" s="39" t="s">
        <v>13</v>
      </c>
      <c r="E2431" s="35">
        <v>35.020000000000003</v>
      </c>
      <c r="F2431" s="35">
        <f t="shared" si="78"/>
        <v>321.13340000000005</v>
      </c>
    </row>
    <row r="2432" spans="1:6" outlineLevel="1" x14ac:dyDescent="0.25">
      <c r="B2432" s="34" t="s">
        <v>447</v>
      </c>
      <c r="C2432" s="39">
        <v>1</v>
      </c>
      <c r="D2432" s="39" t="s">
        <v>252</v>
      </c>
      <c r="E2432" s="35">
        <v>6412.46</v>
      </c>
      <c r="F2432" s="35">
        <f t="shared" si="78"/>
        <v>6412.46</v>
      </c>
    </row>
    <row r="2433" spans="1:6" outlineLevel="1" x14ac:dyDescent="0.25">
      <c r="B2433" s="34"/>
      <c r="C2433" s="39"/>
      <c r="D2433" s="39"/>
      <c r="E2433" s="35"/>
      <c r="F2433" s="35"/>
    </row>
    <row r="2434" spans="1:6" outlineLevel="1" x14ac:dyDescent="0.25">
      <c r="A2434" s="77"/>
      <c r="B2434" s="33" t="s">
        <v>674</v>
      </c>
      <c r="C2434" s="50"/>
      <c r="D2434" s="50"/>
      <c r="E2434" s="40" t="s">
        <v>252</v>
      </c>
      <c r="F2434" s="40">
        <f>SUM(F2435:F2437)</f>
        <v>29167.146799999999</v>
      </c>
    </row>
    <row r="2435" spans="1:6" outlineLevel="1" x14ac:dyDescent="0.25">
      <c r="B2435" s="34" t="s">
        <v>436</v>
      </c>
      <c r="C2435" s="39">
        <v>1.1399999999999999</v>
      </c>
      <c r="D2435" s="39" t="s">
        <v>201</v>
      </c>
      <c r="E2435" s="35">
        <v>2307.59</v>
      </c>
      <c r="F2435" s="35">
        <f>+C2435*E2435</f>
        <v>2630.6525999999999</v>
      </c>
    </row>
    <row r="2436" spans="1:6" outlineLevel="1" x14ac:dyDescent="0.25">
      <c r="B2436" s="34" t="s">
        <v>485</v>
      </c>
      <c r="C2436" s="39">
        <v>1.62</v>
      </c>
      <c r="D2436" s="39" t="s">
        <v>201</v>
      </c>
      <c r="E2436" s="35">
        <v>2316.91</v>
      </c>
      <c r="F2436" s="35">
        <f>+C2436*E2436</f>
        <v>3753.3942000000002</v>
      </c>
    </row>
    <row r="2437" spans="1:6" outlineLevel="1" x14ac:dyDescent="0.25">
      <c r="B2437" s="34" t="s">
        <v>615</v>
      </c>
      <c r="C2437" s="39">
        <v>1</v>
      </c>
      <c r="D2437" s="39" t="s">
        <v>231</v>
      </c>
      <c r="E2437" s="35">
        <v>22783.1</v>
      </c>
      <c r="F2437" s="35">
        <f>+C2437*E2437</f>
        <v>22783.1</v>
      </c>
    </row>
    <row r="2438" spans="1:6" outlineLevel="1" x14ac:dyDescent="0.25">
      <c r="B2438" s="34"/>
      <c r="C2438" s="39"/>
      <c r="D2438" s="39"/>
      <c r="E2438" s="35"/>
      <c r="F2438" s="35"/>
    </row>
    <row r="2439" spans="1:6" outlineLevel="1" x14ac:dyDescent="0.25">
      <c r="A2439" s="77"/>
      <c r="B2439" s="33" t="s">
        <v>672</v>
      </c>
      <c r="C2439" s="50"/>
      <c r="D2439" s="50"/>
      <c r="E2439" s="40" t="s">
        <v>252</v>
      </c>
      <c r="F2439" s="40">
        <f>SUM(F2440:F2442)</f>
        <v>29167.146799999999</v>
      </c>
    </row>
    <row r="2440" spans="1:6" outlineLevel="1" x14ac:dyDescent="0.25">
      <c r="B2440" s="34" t="s">
        <v>436</v>
      </c>
      <c r="C2440" s="39">
        <v>1.1399999999999999</v>
      </c>
      <c r="D2440" s="39" t="s">
        <v>201</v>
      </c>
      <c r="E2440" s="35">
        <v>2307.59</v>
      </c>
      <c r="F2440" s="35">
        <f>+C2440*E2440</f>
        <v>2630.6525999999999</v>
      </c>
    </row>
    <row r="2441" spans="1:6" outlineLevel="1" x14ac:dyDescent="0.25">
      <c r="B2441" s="34" t="s">
        <v>485</v>
      </c>
      <c r="C2441" s="39">
        <v>1.62</v>
      </c>
      <c r="D2441" s="39" t="s">
        <v>201</v>
      </c>
      <c r="E2441" s="35">
        <v>2316.91</v>
      </c>
      <c r="F2441" s="35">
        <f>+C2441*E2441</f>
        <v>3753.3942000000002</v>
      </c>
    </row>
    <row r="2442" spans="1:6" outlineLevel="1" x14ac:dyDescent="0.25">
      <c r="B2442" s="34" t="s">
        <v>615</v>
      </c>
      <c r="C2442" s="39">
        <v>1</v>
      </c>
      <c r="D2442" s="39" t="s">
        <v>231</v>
      </c>
      <c r="E2442" s="35">
        <v>22783.1</v>
      </c>
      <c r="F2442" s="35">
        <f>+C2442*E2442</f>
        <v>22783.1</v>
      </c>
    </row>
    <row r="2443" spans="1:6" outlineLevel="1" x14ac:dyDescent="0.25">
      <c r="B2443" s="34"/>
      <c r="C2443" s="39"/>
      <c r="D2443" s="39"/>
      <c r="E2443" s="35"/>
      <c r="F2443" s="35"/>
    </row>
    <row r="2444" spans="1:6" outlineLevel="1" x14ac:dyDescent="0.25">
      <c r="A2444" s="77"/>
      <c r="B2444" s="33" t="s">
        <v>674</v>
      </c>
      <c r="C2444" s="50"/>
      <c r="D2444" s="50"/>
      <c r="E2444" s="40" t="s">
        <v>252</v>
      </c>
      <c r="F2444" s="40">
        <f>SUM(F2445:F2447)</f>
        <v>29167.146799999999</v>
      </c>
    </row>
    <row r="2445" spans="1:6" outlineLevel="1" x14ac:dyDescent="0.25">
      <c r="B2445" s="34" t="s">
        <v>436</v>
      </c>
      <c r="C2445" s="39">
        <v>1.1399999999999999</v>
      </c>
      <c r="D2445" s="39" t="s">
        <v>201</v>
      </c>
      <c r="E2445" s="35">
        <v>2307.59</v>
      </c>
      <c r="F2445" s="35">
        <f>+C2445*E2445</f>
        <v>2630.6525999999999</v>
      </c>
    </row>
    <row r="2446" spans="1:6" outlineLevel="1" x14ac:dyDescent="0.25">
      <c r="B2446" s="34" t="s">
        <v>485</v>
      </c>
      <c r="C2446" s="39">
        <v>1.62</v>
      </c>
      <c r="D2446" s="39" t="s">
        <v>201</v>
      </c>
      <c r="E2446" s="35">
        <v>2316.91</v>
      </c>
      <c r="F2446" s="35">
        <f>+C2446*E2446</f>
        <v>3753.3942000000002</v>
      </c>
    </row>
    <row r="2447" spans="1:6" outlineLevel="1" x14ac:dyDescent="0.25">
      <c r="B2447" s="34" t="s">
        <v>615</v>
      </c>
      <c r="C2447" s="39">
        <v>1</v>
      </c>
      <c r="D2447" s="39" t="s">
        <v>231</v>
      </c>
      <c r="E2447" s="35">
        <v>22783.1</v>
      </c>
      <c r="F2447" s="35">
        <f>+C2447*E2447</f>
        <v>22783.1</v>
      </c>
    </row>
    <row r="2448" spans="1:6" outlineLevel="1" x14ac:dyDescent="0.25">
      <c r="B2448" s="34"/>
      <c r="C2448" s="39"/>
      <c r="D2448" s="39"/>
      <c r="E2448" s="35"/>
      <c r="F2448" s="35"/>
    </row>
    <row r="2449" spans="1:6" outlineLevel="1" x14ac:dyDescent="0.25">
      <c r="A2449" s="77"/>
      <c r="B2449" s="33" t="s">
        <v>675</v>
      </c>
      <c r="C2449" s="50"/>
      <c r="D2449" s="50"/>
      <c r="E2449" s="40" t="s">
        <v>252</v>
      </c>
      <c r="F2449" s="40">
        <f>SUM(F2450:F2459)</f>
        <v>29431.136099999996</v>
      </c>
    </row>
    <row r="2450" spans="1:6" outlineLevel="1" x14ac:dyDescent="0.25">
      <c r="B2450" s="34" t="s">
        <v>436</v>
      </c>
      <c r="C2450" s="39">
        <v>1.1399999999999999</v>
      </c>
      <c r="D2450" s="39" t="s">
        <v>201</v>
      </c>
      <c r="E2450" s="35">
        <v>2307.59</v>
      </c>
      <c r="F2450" s="35">
        <f t="shared" ref="F2450:F2459" si="79">+C2450*E2450</f>
        <v>2630.6525999999999</v>
      </c>
    </row>
    <row r="2451" spans="1:6" outlineLevel="1" x14ac:dyDescent="0.25">
      <c r="B2451" s="34" t="s">
        <v>462</v>
      </c>
      <c r="C2451" s="39">
        <v>1.62</v>
      </c>
      <c r="D2451" s="39" t="s">
        <v>201</v>
      </c>
      <c r="E2451" s="35">
        <v>2316.91</v>
      </c>
      <c r="F2451" s="35">
        <f t="shared" si="79"/>
        <v>3753.3942000000002</v>
      </c>
    </row>
    <row r="2452" spans="1:6" outlineLevel="1" x14ac:dyDescent="0.25">
      <c r="B2452" s="34" t="s">
        <v>660</v>
      </c>
      <c r="C2452" s="39">
        <v>3</v>
      </c>
      <c r="D2452" s="39" t="s">
        <v>231</v>
      </c>
      <c r="E2452" s="35">
        <v>2871.71</v>
      </c>
      <c r="F2452" s="35">
        <f t="shared" si="79"/>
        <v>8615.130000000001</v>
      </c>
    </row>
    <row r="2453" spans="1:6" outlineLevel="1" x14ac:dyDescent="0.25">
      <c r="B2453" s="34" t="s">
        <v>439</v>
      </c>
      <c r="C2453" s="39">
        <v>42.22</v>
      </c>
      <c r="D2453" s="39" t="s">
        <v>256</v>
      </c>
      <c r="E2453" s="35">
        <v>44.3</v>
      </c>
      <c r="F2453" s="35">
        <f t="shared" si="79"/>
        <v>1870.3459999999998</v>
      </c>
    </row>
    <row r="2454" spans="1:6" outlineLevel="1" x14ac:dyDescent="0.25">
      <c r="B2454" s="34" t="s">
        <v>632</v>
      </c>
      <c r="C2454" s="39">
        <v>16.89</v>
      </c>
      <c r="D2454" s="39" t="s">
        <v>112</v>
      </c>
      <c r="E2454" s="35">
        <v>27.69</v>
      </c>
      <c r="F2454" s="35">
        <f t="shared" si="79"/>
        <v>467.68410000000006</v>
      </c>
    </row>
    <row r="2455" spans="1:6" outlineLevel="1" x14ac:dyDescent="0.25">
      <c r="B2455" s="34" t="s">
        <v>661</v>
      </c>
      <c r="C2455" s="39">
        <v>0.92</v>
      </c>
      <c r="D2455" s="39" t="s">
        <v>112</v>
      </c>
      <c r="E2455" s="35">
        <v>49.56</v>
      </c>
      <c r="F2455" s="35">
        <f t="shared" si="79"/>
        <v>45.595200000000006</v>
      </c>
    </row>
    <row r="2456" spans="1:6" outlineLevel="1" x14ac:dyDescent="0.25">
      <c r="B2456" s="34" t="s">
        <v>673</v>
      </c>
      <c r="C2456" s="39">
        <v>2.75</v>
      </c>
      <c r="D2456" s="39" t="s">
        <v>112</v>
      </c>
      <c r="E2456" s="35">
        <v>40.380000000000003</v>
      </c>
      <c r="F2456" s="35">
        <f t="shared" si="79"/>
        <v>111.045</v>
      </c>
    </row>
    <row r="2457" spans="1:6" outlineLevel="1" x14ac:dyDescent="0.25">
      <c r="B2457" s="34" t="s">
        <v>663</v>
      </c>
      <c r="C2457" s="39">
        <v>9.17</v>
      </c>
      <c r="D2457" s="39" t="s">
        <v>13</v>
      </c>
      <c r="E2457" s="35">
        <v>538.67999999999995</v>
      </c>
      <c r="F2457" s="35">
        <f t="shared" si="79"/>
        <v>4939.6955999999991</v>
      </c>
    </row>
    <row r="2458" spans="1:6" outlineLevel="1" x14ac:dyDescent="0.25">
      <c r="B2458" s="34" t="s">
        <v>443</v>
      </c>
      <c r="C2458" s="39">
        <v>9.17</v>
      </c>
      <c r="D2458" s="39" t="s">
        <v>13</v>
      </c>
      <c r="E2458" s="35">
        <v>35.020000000000003</v>
      </c>
      <c r="F2458" s="35">
        <f t="shared" si="79"/>
        <v>321.13340000000005</v>
      </c>
    </row>
    <row r="2459" spans="1:6" outlineLevel="1" x14ac:dyDescent="0.25">
      <c r="B2459" s="34" t="s">
        <v>449</v>
      </c>
      <c r="C2459" s="39">
        <v>1</v>
      </c>
      <c r="D2459" s="39" t="s">
        <v>252</v>
      </c>
      <c r="E2459" s="35">
        <v>6676.46</v>
      </c>
      <c r="F2459" s="35">
        <f t="shared" si="79"/>
        <v>6676.46</v>
      </c>
    </row>
    <row r="2460" spans="1:6" outlineLevel="1" x14ac:dyDescent="0.25">
      <c r="B2460" s="34"/>
      <c r="C2460" s="39"/>
      <c r="D2460" s="39"/>
      <c r="E2460" s="35"/>
      <c r="F2460" s="35"/>
    </row>
    <row r="2461" spans="1:6" outlineLevel="1" x14ac:dyDescent="0.25">
      <c r="A2461" s="77"/>
      <c r="B2461" s="33" t="s">
        <v>676</v>
      </c>
      <c r="C2461" s="50"/>
      <c r="D2461" s="50"/>
      <c r="E2461" s="40" t="s">
        <v>252</v>
      </c>
      <c r="F2461" s="40">
        <f>SUM(F2462:F2464)</f>
        <v>29431.146799999999</v>
      </c>
    </row>
    <row r="2462" spans="1:6" outlineLevel="1" x14ac:dyDescent="0.25">
      <c r="B2462" s="34" t="s">
        <v>436</v>
      </c>
      <c r="C2462" s="39">
        <v>1.1399999999999999</v>
      </c>
      <c r="D2462" s="39" t="s">
        <v>201</v>
      </c>
      <c r="E2462" s="35">
        <v>2307.59</v>
      </c>
      <c r="F2462" s="35">
        <f>+C2462*E2462</f>
        <v>2630.6525999999999</v>
      </c>
    </row>
    <row r="2463" spans="1:6" outlineLevel="1" x14ac:dyDescent="0.25">
      <c r="B2463" s="34" t="s">
        <v>485</v>
      </c>
      <c r="C2463" s="39">
        <v>1.62</v>
      </c>
      <c r="D2463" s="39" t="s">
        <v>201</v>
      </c>
      <c r="E2463" s="35">
        <v>2316.91</v>
      </c>
      <c r="F2463" s="35">
        <f>+C2463*E2463</f>
        <v>3753.3942000000002</v>
      </c>
    </row>
    <row r="2464" spans="1:6" outlineLevel="1" x14ac:dyDescent="0.25">
      <c r="B2464" s="34" t="s">
        <v>615</v>
      </c>
      <c r="C2464" s="39">
        <v>1</v>
      </c>
      <c r="D2464" s="39" t="s">
        <v>231</v>
      </c>
      <c r="E2464" s="35">
        <v>23047.1</v>
      </c>
      <c r="F2464" s="35">
        <f>+C2464*E2464</f>
        <v>23047.1</v>
      </c>
    </row>
    <row r="2465" spans="1:6" outlineLevel="1" x14ac:dyDescent="0.25">
      <c r="B2465" s="34"/>
      <c r="C2465" s="39"/>
      <c r="D2465" s="39"/>
      <c r="E2465" s="35"/>
      <c r="F2465" s="35"/>
    </row>
    <row r="2466" spans="1:6" outlineLevel="1" x14ac:dyDescent="0.25">
      <c r="A2466" s="77"/>
      <c r="B2466" s="33" t="s">
        <v>675</v>
      </c>
      <c r="C2466" s="50"/>
      <c r="D2466" s="50"/>
      <c r="E2466" s="40" t="s">
        <v>252</v>
      </c>
      <c r="F2466" s="40">
        <f>SUM(F2467:F2469)</f>
        <v>29431.146799999999</v>
      </c>
    </row>
    <row r="2467" spans="1:6" outlineLevel="1" x14ac:dyDescent="0.25">
      <c r="B2467" s="34" t="s">
        <v>436</v>
      </c>
      <c r="C2467" s="39">
        <v>1.1399999999999999</v>
      </c>
      <c r="D2467" s="39" t="s">
        <v>201</v>
      </c>
      <c r="E2467" s="35">
        <v>2307.59</v>
      </c>
      <c r="F2467" s="35">
        <f>+C2467*E2467</f>
        <v>2630.6525999999999</v>
      </c>
    </row>
    <row r="2468" spans="1:6" outlineLevel="1" x14ac:dyDescent="0.25">
      <c r="B2468" s="34" t="s">
        <v>485</v>
      </c>
      <c r="C2468" s="39">
        <v>1.62</v>
      </c>
      <c r="D2468" s="39" t="s">
        <v>201</v>
      </c>
      <c r="E2468" s="35">
        <v>2316.91</v>
      </c>
      <c r="F2468" s="35">
        <f>+C2468*E2468</f>
        <v>3753.3942000000002</v>
      </c>
    </row>
    <row r="2469" spans="1:6" outlineLevel="1" x14ac:dyDescent="0.25">
      <c r="B2469" s="34" t="s">
        <v>615</v>
      </c>
      <c r="C2469" s="39">
        <v>1</v>
      </c>
      <c r="D2469" s="39" t="s">
        <v>231</v>
      </c>
      <c r="E2469" s="35">
        <v>23047.1</v>
      </c>
      <c r="F2469" s="35">
        <f>+C2469*E2469</f>
        <v>23047.1</v>
      </c>
    </row>
    <row r="2470" spans="1:6" outlineLevel="1" x14ac:dyDescent="0.25">
      <c r="B2470" s="34"/>
      <c r="C2470" s="39"/>
      <c r="D2470" s="39"/>
      <c r="E2470" s="35"/>
      <c r="F2470" s="35"/>
    </row>
    <row r="2471" spans="1:6" outlineLevel="1" x14ac:dyDescent="0.25">
      <c r="A2471" s="77"/>
      <c r="B2471" s="33" t="s">
        <v>676</v>
      </c>
      <c r="C2471" s="50"/>
      <c r="D2471" s="50"/>
      <c r="E2471" s="40" t="s">
        <v>252</v>
      </c>
      <c r="F2471" s="40">
        <f>SUM(F2472:F2474)</f>
        <v>29431.146799999999</v>
      </c>
    </row>
    <row r="2472" spans="1:6" outlineLevel="1" x14ac:dyDescent="0.25">
      <c r="B2472" s="34" t="s">
        <v>436</v>
      </c>
      <c r="C2472" s="39">
        <v>1.1399999999999999</v>
      </c>
      <c r="D2472" s="39" t="s">
        <v>201</v>
      </c>
      <c r="E2472" s="35">
        <v>2307.59</v>
      </c>
      <c r="F2472" s="35">
        <f>+C2472*E2472</f>
        <v>2630.6525999999999</v>
      </c>
    </row>
    <row r="2473" spans="1:6" outlineLevel="1" x14ac:dyDescent="0.25">
      <c r="B2473" s="34" t="s">
        <v>485</v>
      </c>
      <c r="C2473" s="39">
        <v>1.62</v>
      </c>
      <c r="D2473" s="39" t="s">
        <v>201</v>
      </c>
      <c r="E2473" s="35">
        <v>2316.91</v>
      </c>
      <c r="F2473" s="35">
        <f>+C2473*E2473</f>
        <v>3753.3942000000002</v>
      </c>
    </row>
    <row r="2474" spans="1:6" outlineLevel="1" x14ac:dyDescent="0.25">
      <c r="B2474" s="34" t="s">
        <v>615</v>
      </c>
      <c r="C2474" s="39">
        <v>1</v>
      </c>
      <c r="D2474" s="39" t="s">
        <v>231</v>
      </c>
      <c r="E2474" s="35">
        <v>23047.1</v>
      </c>
      <c r="F2474" s="35">
        <f>+C2474*E2474</f>
        <v>23047.1</v>
      </c>
    </row>
    <row r="2475" spans="1:6" outlineLevel="1" x14ac:dyDescent="0.25">
      <c r="B2475" s="34"/>
      <c r="C2475" s="39"/>
      <c r="D2475" s="39"/>
      <c r="E2475" s="35"/>
      <c r="F2475" s="35"/>
    </row>
    <row r="2476" spans="1:6" outlineLevel="1" x14ac:dyDescent="0.25">
      <c r="A2476" s="77"/>
      <c r="B2476" s="33" t="s">
        <v>677</v>
      </c>
      <c r="C2476" s="50"/>
      <c r="D2476" s="50"/>
      <c r="E2476" s="40" t="s">
        <v>252</v>
      </c>
      <c r="F2476" s="40">
        <f>SUM(F2477:F2486)</f>
        <v>29640.136099999996</v>
      </c>
    </row>
    <row r="2477" spans="1:6" outlineLevel="1" x14ac:dyDescent="0.25">
      <c r="B2477" s="34" t="s">
        <v>436</v>
      </c>
      <c r="C2477" s="39">
        <v>1.1399999999999999</v>
      </c>
      <c r="D2477" s="39" t="s">
        <v>201</v>
      </c>
      <c r="E2477" s="35">
        <v>2307.59</v>
      </c>
      <c r="F2477" s="35">
        <f t="shared" ref="F2477:F2486" si="80">+C2477*E2477</f>
        <v>2630.6525999999999</v>
      </c>
    </row>
    <row r="2478" spans="1:6" outlineLevel="1" x14ac:dyDescent="0.25">
      <c r="B2478" s="34" t="s">
        <v>462</v>
      </c>
      <c r="C2478" s="39">
        <v>1.62</v>
      </c>
      <c r="D2478" s="39" t="s">
        <v>201</v>
      </c>
      <c r="E2478" s="35">
        <v>2316.91</v>
      </c>
      <c r="F2478" s="35">
        <f t="shared" si="80"/>
        <v>3753.3942000000002</v>
      </c>
    </row>
    <row r="2479" spans="1:6" outlineLevel="1" x14ac:dyDescent="0.25">
      <c r="B2479" s="34" t="s">
        <v>660</v>
      </c>
      <c r="C2479" s="39">
        <v>3</v>
      </c>
      <c r="D2479" s="39" t="s">
        <v>231</v>
      </c>
      <c r="E2479" s="35">
        <v>2871.71</v>
      </c>
      <c r="F2479" s="35">
        <f t="shared" si="80"/>
        <v>8615.130000000001</v>
      </c>
    </row>
    <row r="2480" spans="1:6" outlineLevel="1" x14ac:dyDescent="0.25">
      <c r="B2480" s="34" t="s">
        <v>439</v>
      </c>
      <c r="C2480" s="39">
        <v>42.22</v>
      </c>
      <c r="D2480" s="39" t="s">
        <v>256</v>
      </c>
      <c r="E2480" s="35">
        <v>44.3</v>
      </c>
      <c r="F2480" s="35">
        <f t="shared" si="80"/>
        <v>1870.3459999999998</v>
      </c>
    </row>
    <row r="2481" spans="1:6" outlineLevel="1" x14ac:dyDescent="0.25">
      <c r="B2481" s="34" t="s">
        <v>632</v>
      </c>
      <c r="C2481" s="39">
        <v>16.89</v>
      </c>
      <c r="D2481" s="39" t="s">
        <v>112</v>
      </c>
      <c r="E2481" s="35">
        <v>27.69</v>
      </c>
      <c r="F2481" s="35">
        <f t="shared" si="80"/>
        <v>467.68410000000006</v>
      </c>
    </row>
    <row r="2482" spans="1:6" outlineLevel="1" x14ac:dyDescent="0.25">
      <c r="B2482" s="34" t="s">
        <v>661</v>
      </c>
      <c r="C2482" s="39">
        <v>0.92</v>
      </c>
      <c r="D2482" s="39" t="s">
        <v>112</v>
      </c>
      <c r="E2482" s="35">
        <v>49.56</v>
      </c>
      <c r="F2482" s="35">
        <f t="shared" si="80"/>
        <v>45.595200000000006</v>
      </c>
    </row>
    <row r="2483" spans="1:6" outlineLevel="1" x14ac:dyDescent="0.25">
      <c r="B2483" s="34" t="s">
        <v>673</v>
      </c>
      <c r="C2483" s="39">
        <v>2.75</v>
      </c>
      <c r="D2483" s="39" t="s">
        <v>112</v>
      </c>
      <c r="E2483" s="35">
        <v>40.380000000000003</v>
      </c>
      <c r="F2483" s="35">
        <f t="shared" si="80"/>
        <v>111.045</v>
      </c>
    </row>
    <row r="2484" spans="1:6" outlineLevel="1" x14ac:dyDescent="0.25">
      <c r="B2484" s="34" t="s">
        <v>663</v>
      </c>
      <c r="C2484" s="39">
        <v>9.17</v>
      </c>
      <c r="D2484" s="39" t="s">
        <v>13</v>
      </c>
      <c r="E2484" s="35">
        <v>538.67999999999995</v>
      </c>
      <c r="F2484" s="35">
        <f t="shared" si="80"/>
        <v>4939.6955999999991</v>
      </c>
    </row>
    <row r="2485" spans="1:6" outlineLevel="1" x14ac:dyDescent="0.25">
      <c r="B2485" s="34" t="s">
        <v>443</v>
      </c>
      <c r="C2485" s="39">
        <v>9.17</v>
      </c>
      <c r="D2485" s="39" t="s">
        <v>13</v>
      </c>
      <c r="E2485" s="35">
        <v>35.020000000000003</v>
      </c>
      <c r="F2485" s="35">
        <f t="shared" si="80"/>
        <v>321.13340000000005</v>
      </c>
    </row>
    <row r="2486" spans="1:6" outlineLevel="1" x14ac:dyDescent="0.25">
      <c r="B2486" s="34" t="s">
        <v>451</v>
      </c>
      <c r="C2486" s="39">
        <v>1</v>
      </c>
      <c r="D2486" s="39" t="s">
        <v>252</v>
      </c>
      <c r="E2486" s="35">
        <v>6885.46</v>
      </c>
      <c r="F2486" s="35">
        <f t="shared" si="80"/>
        <v>6885.46</v>
      </c>
    </row>
    <row r="2487" spans="1:6" outlineLevel="1" x14ac:dyDescent="0.25">
      <c r="B2487" s="34"/>
      <c r="C2487" s="39"/>
      <c r="D2487" s="39"/>
      <c r="E2487" s="35"/>
      <c r="F2487" s="35"/>
    </row>
    <row r="2488" spans="1:6" outlineLevel="1" x14ac:dyDescent="0.25">
      <c r="A2488" s="77"/>
      <c r="B2488" s="33" t="s">
        <v>677</v>
      </c>
      <c r="C2488" s="50"/>
      <c r="D2488" s="50"/>
      <c r="E2488" s="40" t="s">
        <v>252</v>
      </c>
      <c r="F2488" s="40">
        <f>SUM(F2489:F2491)</f>
        <v>29640.146799999999</v>
      </c>
    </row>
    <row r="2489" spans="1:6" outlineLevel="1" x14ac:dyDescent="0.25">
      <c r="B2489" s="34" t="s">
        <v>436</v>
      </c>
      <c r="C2489" s="39">
        <v>1.1399999999999999</v>
      </c>
      <c r="D2489" s="39" t="s">
        <v>201</v>
      </c>
      <c r="E2489" s="35">
        <v>2307.59</v>
      </c>
      <c r="F2489" s="35">
        <f>+C2489*E2489</f>
        <v>2630.6525999999999</v>
      </c>
    </row>
    <row r="2490" spans="1:6" outlineLevel="1" x14ac:dyDescent="0.25">
      <c r="B2490" s="34" t="s">
        <v>485</v>
      </c>
      <c r="C2490" s="39">
        <v>1.62</v>
      </c>
      <c r="D2490" s="39" t="s">
        <v>201</v>
      </c>
      <c r="E2490" s="35">
        <v>2316.91</v>
      </c>
      <c r="F2490" s="35">
        <f>+C2490*E2490</f>
        <v>3753.3942000000002</v>
      </c>
    </row>
    <row r="2491" spans="1:6" outlineLevel="1" x14ac:dyDescent="0.25">
      <c r="B2491" s="34" t="s">
        <v>615</v>
      </c>
      <c r="C2491" s="39">
        <v>1</v>
      </c>
      <c r="D2491" s="39" t="s">
        <v>231</v>
      </c>
      <c r="E2491" s="35">
        <v>23256.1</v>
      </c>
      <c r="F2491" s="35">
        <f>+C2491*E2491</f>
        <v>23256.1</v>
      </c>
    </row>
    <row r="2492" spans="1:6" outlineLevel="1" x14ac:dyDescent="0.25">
      <c r="B2492" s="34"/>
      <c r="C2492" s="39"/>
      <c r="D2492" s="39"/>
      <c r="E2492" s="35"/>
      <c r="F2492" s="35"/>
    </row>
    <row r="2493" spans="1:6" outlineLevel="1" x14ac:dyDescent="0.25">
      <c r="A2493" s="77"/>
      <c r="B2493" s="33" t="s">
        <v>677</v>
      </c>
      <c r="C2493" s="50"/>
      <c r="D2493" s="50"/>
      <c r="E2493" s="40" t="s">
        <v>252</v>
      </c>
      <c r="F2493" s="40">
        <f>SUM(F2494:F2496)</f>
        <v>29640.146799999999</v>
      </c>
    </row>
    <row r="2494" spans="1:6" outlineLevel="1" x14ac:dyDescent="0.25">
      <c r="B2494" s="34" t="s">
        <v>436</v>
      </c>
      <c r="C2494" s="39">
        <v>1.1399999999999999</v>
      </c>
      <c r="D2494" s="39" t="s">
        <v>201</v>
      </c>
      <c r="E2494" s="35">
        <v>2307.59</v>
      </c>
      <c r="F2494" s="35">
        <f>+C2494*E2494</f>
        <v>2630.6525999999999</v>
      </c>
    </row>
    <row r="2495" spans="1:6" outlineLevel="1" x14ac:dyDescent="0.25">
      <c r="B2495" s="34" t="s">
        <v>485</v>
      </c>
      <c r="C2495" s="39">
        <v>1.62</v>
      </c>
      <c r="D2495" s="39" t="s">
        <v>201</v>
      </c>
      <c r="E2495" s="35">
        <v>2316.91</v>
      </c>
      <c r="F2495" s="35">
        <f>+C2495*E2495</f>
        <v>3753.3942000000002</v>
      </c>
    </row>
    <row r="2496" spans="1:6" outlineLevel="1" x14ac:dyDescent="0.25">
      <c r="B2496" s="34" t="s">
        <v>615</v>
      </c>
      <c r="C2496" s="39">
        <v>1</v>
      </c>
      <c r="D2496" s="39" t="s">
        <v>231</v>
      </c>
      <c r="E2496" s="35">
        <v>23256.1</v>
      </c>
      <c r="F2496" s="35">
        <f>+C2496*E2496</f>
        <v>23256.1</v>
      </c>
    </row>
    <row r="2497" spans="1:6" outlineLevel="1" x14ac:dyDescent="0.25">
      <c r="B2497" s="34"/>
      <c r="C2497" s="39"/>
      <c r="D2497" s="39"/>
      <c r="E2497" s="35"/>
      <c r="F2497" s="35"/>
    </row>
    <row r="2498" spans="1:6" outlineLevel="1" x14ac:dyDescent="0.25">
      <c r="A2498" s="77"/>
      <c r="B2498" s="33" t="s">
        <v>677</v>
      </c>
      <c r="C2498" s="50"/>
      <c r="D2498" s="50"/>
      <c r="E2498" s="40" t="s">
        <v>252</v>
      </c>
      <c r="F2498" s="40">
        <f>SUM(F2499:F2501)</f>
        <v>29640.146799999999</v>
      </c>
    </row>
    <row r="2499" spans="1:6" outlineLevel="1" x14ac:dyDescent="0.25">
      <c r="B2499" s="34" t="s">
        <v>436</v>
      </c>
      <c r="C2499" s="39">
        <v>1.1399999999999999</v>
      </c>
      <c r="D2499" s="39" t="s">
        <v>201</v>
      </c>
      <c r="E2499" s="35">
        <v>2307.59</v>
      </c>
      <c r="F2499" s="35">
        <f>+C2499*E2499</f>
        <v>2630.6525999999999</v>
      </c>
    </row>
    <row r="2500" spans="1:6" outlineLevel="1" x14ac:dyDescent="0.25">
      <c r="B2500" s="34" t="s">
        <v>485</v>
      </c>
      <c r="C2500" s="39">
        <v>1.62</v>
      </c>
      <c r="D2500" s="39" t="s">
        <v>201</v>
      </c>
      <c r="E2500" s="35">
        <v>2316.91</v>
      </c>
      <c r="F2500" s="35">
        <f>+C2500*E2500</f>
        <v>3753.3942000000002</v>
      </c>
    </row>
    <row r="2501" spans="1:6" outlineLevel="1" x14ac:dyDescent="0.25">
      <c r="B2501" s="34" t="s">
        <v>615</v>
      </c>
      <c r="C2501" s="39">
        <v>1</v>
      </c>
      <c r="D2501" s="39" t="s">
        <v>231</v>
      </c>
      <c r="E2501" s="35">
        <v>23256.1</v>
      </c>
      <c r="F2501" s="35">
        <f>+C2501*E2501</f>
        <v>23256.1</v>
      </c>
    </row>
    <row r="2503" spans="1:6" s="5" customFormat="1" x14ac:dyDescent="0.25">
      <c r="A2503" s="76"/>
      <c r="B2503" s="6" t="s">
        <v>678</v>
      </c>
      <c r="C2503" s="48"/>
      <c r="D2503" s="48"/>
      <c r="E2503" s="7"/>
      <c r="F2503" s="7"/>
    </row>
    <row r="2504" spans="1:6" outlineLevel="1" x14ac:dyDescent="0.25">
      <c r="B2504" s="34"/>
      <c r="C2504" s="39"/>
      <c r="D2504" s="39"/>
      <c r="E2504" s="35"/>
      <c r="F2504" s="35"/>
    </row>
    <row r="2505" spans="1:6" ht="31.5" outlineLevel="1" x14ac:dyDescent="0.25">
      <c r="A2505" s="77"/>
      <c r="B2505" s="33" t="s">
        <v>679</v>
      </c>
      <c r="C2505" s="50"/>
      <c r="D2505" s="50"/>
      <c r="E2505" s="40" t="s">
        <v>252</v>
      </c>
      <c r="F2505" s="40">
        <f>SUM(F2506:F2516)</f>
        <v>24086.465080000002</v>
      </c>
    </row>
    <row r="2506" spans="1:6" outlineLevel="1" x14ac:dyDescent="0.25">
      <c r="B2506" s="34" t="s">
        <v>436</v>
      </c>
      <c r="C2506" s="39">
        <v>1.502</v>
      </c>
      <c r="D2506" s="39" t="s">
        <v>201</v>
      </c>
      <c r="E2506" s="35">
        <v>2307.59</v>
      </c>
      <c r="F2506" s="35">
        <f t="shared" ref="F2506:F2516" si="81">+C2506*E2506</f>
        <v>3466.00018</v>
      </c>
    </row>
    <row r="2507" spans="1:6" outlineLevel="1" x14ac:dyDescent="0.25">
      <c r="B2507" s="34" t="s">
        <v>471</v>
      </c>
      <c r="C2507" s="39">
        <v>2.226</v>
      </c>
      <c r="D2507" s="39" t="s">
        <v>201</v>
      </c>
      <c r="E2507" s="35">
        <v>2417.14</v>
      </c>
      <c r="F2507" s="35">
        <f t="shared" si="81"/>
        <v>5380.5536400000001</v>
      </c>
    </row>
    <row r="2508" spans="1:6" outlineLevel="1" x14ac:dyDescent="0.25">
      <c r="B2508" s="34" t="s">
        <v>437</v>
      </c>
      <c r="C2508" s="39">
        <v>3.7279999999999998</v>
      </c>
      <c r="D2508" s="39" t="s">
        <v>201</v>
      </c>
      <c r="E2508" s="35">
        <v>490.77</v>
      </c>
      <c r="F2508" s="35">
        <f t="shared" si="81"/>
        <v>1829.5905599999999</v>
      </c>
    </row>
    <row r="2509" spans="1:6" outlineLevel="1" x14ac:dyDescent="0.25">
      <c r="B2509" s="34" t="s">
        <v>439</v>
      </c>
      <c r="C2509" s="39">
        <v>84.25</v>
      </c>
      <c r="D2509" s="39" t="s">
        <v>256</v>
      </c>
      <c r="E2509" s="35">
        <v>44.3</v>
      </c>
      <c r="F2509" s="35">
        <f t="shared" si="81"/>
        <v>3732.2749999999996</v>
      </c>
    </row>
    <row r="2510" spans="1:6" outlineLevel="1" x14ac:dyDescent="0.25">
      <c r="B2510" s="34" t="s">
        <v>316</v>
      </c>
      <c r="C2510" s="39">
        <v>16.850000000000001</v>
      </c>
      <c r="D2510" s="39" t="s">
        <v>112</v>
      </c>
      <c r="E2510" s="35">
        <v>27.69</v>
      </c>
      <c r="F2510" s="35">
        <f t="shared" si="81"/>
        <v>466.57650000000007</v>
      </c>
    </row>
    <row r="2511" spans="1:6" outlineLevel="1" x14ac:dyDescent="0.25">
      <c r="B2511" s="34" t="s">
        <v>440</v>
      </c>
      <c r="C2511" s="39">
        <v>3.13</v>
      </c>
      <c r="D2511" s="39" t="s">
        <v>112</v>
      </c>
      <c r="E2511" s="35">
        <v>49.56</v>
      </c>
      <c r="F2511" s="35">
        <f t="shared" si="81"/>
        <v>155.12280000000001</v>
      </c>
    </row>
    <row r="2512" spans="1:6" outlineLevel="1" x14ac:dyDescent="0.25">
      <c r="B2512" s="34" t="s">
        <v>441</v>
      </c>
      <c r="C2512" s="39">
        <v>3.13</v>
      </c>
      <c r="D2512" s="39" t="s">
        <v>112</v>
      </c>
      <c r="E2512" s="35">
        <v>40.380000000000003</v>
      </c>
      <c r="F2512" s="35">
        <f t="shared" si="81"/>
        <v>126.38940000000001</v>
      </c>
    </row>
    <row r="2513" spans="1:6" outlineLevel="1" x14ac:dyDescent="0.25">
      <c r="B2513" s="34" t="s">
        <v>680</v>
      </c>
      <c r="C2513" s="39">
        <v>12.5</v>
      </c>
      <c r="D2513" s="39" t="s">
        <v>290</v>
      </c>
      <c r="E2513" s="35">
        <v>227.76</v>
      </c>
      <c r="F2513" s="35">
        <f t="shared" si="81"/>
        <v>2847</v>
      </c>
    </row>
    <row r="2514" spans="1:6" outlineLevel="1" x14ac:dyDescent="0.25">
      <c r="B2514" s="34" t="s">
        <v>681</v>
      </c>
      <c r="C2514" s="39">
        <v>12.5</v>
      </c>
      <c r="D2514" s="39" t="s">
        <v>290</v>
      </c>
      <c r="E2514" s="35">
        <v>78.819999999999993</v>
      </c>
      <c r="F2514" s="35">
        <f t="shared" si="81"/>
        <v>985.24999999999989</v>
      </c>
    </row>
    <row r="2515" spans="1:6" outlineLevel="1" x14ac:dyDescent="0.25">
      <c r="B2515" s="34" t="s">
        <v>443</v>
      </c>
      <c r="C2515" s="39">
        <v>12.5</v>
      </c>
      <c r="D2515" s="39" t="s">
        <v>13</v>
      </c>
      <c r="E2515" s="35">
        <v>32.86</v>
      </c>
      <c r="F2515" s="35">
        <f t="shared" si="81"/>
        <v>410.75</v>
      </c>
    </row>
    <row r="2516" spans="1:6" outlineLevel="1" x14ac:dyDescent="0.25">
      <c r="B2516" s="34" t="s">
        <v>444</v>
      </c>
      <c r="C2516" s="39">
        <v>1.1000000000000001</v>
      </c>
      <c r="D2516" s="39" t="s">
        <v>252</v>
      </c>
      <c r="E2516" s="35">
        <v>4260.87</v>
      </c>
      <c r="F2516" s="35">
        <f t="shared" si="81"/>
        <v>4686.9570000000003</v>
      </c>
    </row>
    <row r="2517" spans="1:6" outlineLevel="1" x14ac:dyDescent="0.25">
      <c r="B2517" s="34"/>
      <c r="C2517" s="39"/>
      <c r="D2517" s="39"/>
      <c r="E2517" s="35"/>
      <c r="F2517" s="35"/>
    </row>
    <row r="2518" spans="1:6" ht="31.5" outlineLevel="1" x14ac:dyDescent="0.25">
      <c r="A2518" s="77"/>
      <c r="B2518" s="33" t="s">
        <v>679</v>
      </c>
      <c r="C2518" s="50"/>
      <c r="D2518" s="50"/>
      <c r="E2518" s="40" t="s">
        <v>252</v>
      </c>
      <c r="F2518" s="40">
        <f>SUM(F2519:F2522)</f>
        <v>24086.474380000003</v>
      </c>
    </row>
    <row r="2519" spans="1:6" outlineLevel="1" x14ac:dyDescent="0.25">
      <c r="B2519" s="34" t="s">
        <v>436</v>
      </c>
      <c r="C2519" s="39">
        <v>1.502</v>
      </c>
      <c r="D2519" s="39" t="s">
        <v>201</v>
      </c>
      <c r="E2519" s="35">
        <v>2307.59</v>
      </c>
      <c r="F2519" s="35">
        <f>+C2519*E2519</f>
        <v>3466.00018</v>
      </c>
    </row>
    <row r="2520" spans="1:6" outlineLevel="1" x14ac:dyDescent="0.25">
      <c r="B2520" s="34" t="s">
        <v>471</v>
      </c>
      <c r="C2520" s="39">
        <v>2.226</v>
      </c>
      <c r="D2520" s="39" t="s">
        <v>201</v>
      </c>
      <c r="E2520" s="35">
        <v>2417.14</v>
      </c>
      <c r="F2520" s="35">
        <f>+C2520*E2520</f>
        <v>5380.5536400000001</v>
      </c>
    </row>
    <row r="2521" spans="1:6" outlineLevel="1" x14ac:dyDescent="0.25">
      <c r="B2521" s="34" t="s">
        <v>437</v>
      </c>
      <c r="C2521" s="39">
        <v>3.7279999999999998</v>
      </c>
      <c r="D2521" s="39" t="s">
        <v>201</v>
      </c>
      <c r="E2521" s="35">
        <v>490.77</v>
      </c>
      <c r="F2521" s="35">
        <f>+C2521*E2521</f>
        <v>1829.5905599999999</v>
      </c>
    </row>
    <row r="2522" spans="1:6" outlineLevel="1" x14ac:dyDescent="0.25">
      <c r="B2522" s="34" t="s">
        <v>493</v>
      </c>
      <c r="C2522" s="39">
        <v>1</v>
      </c>
      <c r="D2522" s="39" t="s">
        <v>231</v>
      </c>
      <c r="E2522" s="35">
        <v>13410.330000000002</v>
      </c>
      <c r="F2522" s="35">
        <f>+C2522*E2522</f>
        <v>13410.330000000002</v>
      </c>
    </row>
    <row r="2523" spans="1:6" outlineLevel="1" x14ac:dyDescent="0.25">
      <c r="B2523" s="34"/>
      <c r="C2523" s="39"/>
      <c r="D2523" s="39"/>
      <c r="E2523" s="35"/>
      <c r="F2523" s="35"/>
    </row>
    <row r="2524" spans="1:6" ht="31.5" outlineLevel="1" x14ac:dyDescent="0.25">
      <c r="A2524" s="77"/>
      <c r="B2524" s="33" t="s">
        <v>682</v>
      </c>
      <c r="C2524" s="50"/>
      <c r="D2524" s="50"/>
      <c r="E2524" s="40" t="s">
        <v>252</v>
      </c>
      <c r="F2524" s="40">
        <f>SUM(F2525:F2535)</f>
        <v>19554.892210000002</v>
      </c>
    </row>
    <row r="2525" spans="1:6" outlineLevel="1" x14ac:dyDescent="0.25">
      <c r="B2525" s="34" t="s">
        <v>436</v>
      </c>
      <c r="C2525" s="39">
        <v>0.96699999999999997</v>
      </c>
      <c r="D2525" s="39" t="s">
        <v>201</v>
      </c>
      <c r="E2525" s="35">
        <v>2307.59</v>
      </c>
      <c r="F2525" s="35">
        <f t="shared" ref="F2525:F2535" si="82">+C2525*E2525</f>
        <v>2231.4395300000001</v>
      </c>
    </row>
    <row r="2526" spans="1:6" outlineLevel="1" x14ac:dyDescent="0.25">
      <c r="B2526" s="34" t="s">
        <v>471</v>
      </c>
      <c r="C2526" s="39">
        <v>1.899</v>
      </c>
      <c r="D2526" s="39" t="s">
        <v>201</v>
      </c>
      <c r="E2526" s="35">
        <v>2417.14</v>
      </c>
      <c r="F2526" s="35">
        <f t="shared" si="82"/>
        <v>4590.1488600000002</v>
      </c>
    </row>
    <row r="2527" spans="1:6" outlineLevel="1" x14ac:dyDescent="0.25">
      <c r="B2527" s="34" t="s">
        <v>437</v>
      </c>
      <c r="C2527" s="39">
        <v>2.8660000000000001</v>
      </c>
      <c r="D2527" s="39" t="s">
        <v>201</v>
      </c>
      <c r="E2527" s="35">
        <v>490.77</v>
      </c>
      <c r="F2527" s="35">
        <f t="shared" si="82"/>
        <v>1406.54682</v>
      </c>
    </row>
    <row r="2528" spans="1:6" outlineLevel="1" x14ac:dyDescent="0.25">
      <c r="B2528" s="34" t="s">
        <v>439</v>
      </c>
      <c r="C2528" s="39">
        <v>61.51</v>
      </c>
      <c r="D2528" s="39" t="s">
        <v>256</v>
      </c>
      <c r="E2528" s="35">
        <v>44.3</v>
      </c>
      <c r="F2528" s="35">
        <f t="shared" si="82"/>
        <v>2724.8929999999996</v>
      </c>
    </row>
    <row r="2529" spans="1:6" outlineLevel="1" x14ac:dyDescent="0.25">
      <c r="B2529" s="34" t="s">
        <v>316</v>
      </c>
      <c r="C2529" s="39">
        <v>12.3</v>
      </c>
      <c r="D2529" s="39" t="s">
        <v>112</v>
      </c>
      <c r="E2529" s="35">
        <v>27.69</v>
      </c>
      <c r="F2529" s="35">
        <f t="shared" si="82"/>
        <v>340.58700000000005</v>
      </c>
    </row>
    <row r="2530" spans="1:6" outlineLevel="1" x14ac:dyDescent="0.25">
      <c r="B2530" s="34" t="s">
        <v>440</v>
      </c>
      <c r="C2530" s="39">
        <v>2</v>
      </c>
      <c r="D2530" s="39" t="s">
        <v>112</v>
      </c>
      <c r="E2530" s="35">
        <v>49.56</v>
      </c>
      <c r="F2530" s="35">
        <f t="shared" si="82"/>
        <v>99.12</v>
      </c>
    </row>
    <row r="2531" spans="1:6" outlineLevel="1" x14ac:dyDescent="0.25">
      <c r="B2531" s="34" t="s">
        <v>441</v>
      </c>
      <c r="C2531" s="39">
        <v>2</v>
      </c>
      <c r="D2531" s="39" t="s">
        <v>112</v>
      </c>
      <c r="E2531" s="35">
        <v>40.380000000000003</v>
      </c>
      <c r="F2531" s="35">
        <f t="shared" si="82"/>
        <v>80.760000000000005</v>
      </c>
    </row>
    <row r="2532" spans="1:6" outlineLevel="1" x14ac:dyDescent="0.25">
      <c r="B2532" s="34" t="s">
        <v>680</v>
      </c>
      <c r="C2532" s="39">
        <v>8</v>
      </c>
      <c r="D2532" s="39" t="s">
        <v>290</v>
      </c>
      <c r="E2532" s="35">
        <v>284.7</v>
      </c>
      <c r="F2532" s="35">
        <f t="shared" si="82"/>
        <v>2277.6</v>
      </c>
    </row>
    <row r="2533" spans="1:6" outlineLevel="1" x14ac:dyDescent="0.25">
      <c r="B2533" s="34" t="s">
        <v>681</v>
      </c>
      <c r="C2533" s="39">
        <v>8</v>
      </c>
      <c r="D2533" s="39" t="s">
        <v>290</v>
      </c>
      <c r="E2533" s="35">
        <v>98.53</v>
      </c>
      <c r="F2533" s="35">
        <f t="shared" si="82"/>
        <v>788.24</v>
      </c>
    </row>
    <row r="2534" spans="1:6" outlineLevel="1" x14ac:dyDescent="0.25">
      <c r="B2534" s="34" t="s">
        <v>443</v>
      </c>
      <c r="C2534" s="39">
        <v>10</v>
      </c>
      <c r="D2534" s="39" t="s">
        <v>13</v>
      </c>
      <c r="E2534" s="35">
        <v>32.86</v>
      </c>
      <c r="F2534" s="35">
        <f t="shared" si="82"/>
        <v>328.6</v>
      </c>
    </row>
    <row r="2535" spans="1:6" outlineLevel="1" x14ac:dyDescent="0.25">
      <c r="B2535" s="34" t="s">
        <v>444</v>
      </c>
      <c r="C2535" s="39">
        <v>1.1000000000000001</v>
      </c>
      <c r="D2535" s="39" t="s">
        <v>252</v>
      </c>
      <c r="E2535" s="35">
        <v>4260.87</v>
      </c>
      <c r="F2535" s="35">
        <f t="shared" si="82"/>
        <v>4686.9570000000003</v>
      </c>
    </row>
    <row r="2536" spans="1:6" outlineLevel="1" x14ac:dyDescent="0.25">
      <c r="B2536" s="34"/>
      <c r="C2536" s="39"/>
      <c r="D2536" s="39"/>
      <c r="E2536" s="35"/>
      <c r="F2536" s="35"/>
    </row>
    <row r="2537" spans="1:6" ht="31.5" outlineLevel="1" x14ac:dyDescent="0.25">
      <c r="A2537" s="77"/>
      <c r="B2537" s="33" t="s">
        <v>682</v>
      </c>
      <c r="C2537" s="50"/>
      <c r="D2537" s="50"/>
      <c r="E2537" s="40" t="s">
        <v>252</v>
      </c>
      <c r="F2537" s="40">
        <f>SUM(F2538:F2541)</f>
        <v>19554.895210000002</v>
      </c>
    </row>
    <row r="2538" spans="1:6" outlineLevel="1" x14ac:dyDescent="0.25">
      <c r="B2538" s="34" t="s">
        <v>436</v>
      </c>
      <c r="C2538" s="39">
        <v>0.96699999999999997</v>
      </c>
      <c r="D2538" s="39" t="s">
        <v>201</v>
      </c>
      <c r="E2538" s="35">
        <v>2307.59</v>
      </c>
      <c r="F2538" s="35">
        <f>+C2538*E2538</f>
        <v>2231.4395300000001</v>
      </c>
    </row>
    <row r="2539" spans="1:6" outlineLevel="1" x14ac:dyDescent="0.25">
      <c r="B2539" s="34" t="s">
        <v>471</v>
      </c>
      <c r="C2539" s="39">
        <v>1.899</v>
      </c>
      <c r="D2539" s="39" t="s">
        <v>201</v>
      </c>
      <c r="E2539" s="35">
        <v>2417.14</v>
      </c>
      <c r="F2539" s="35">
        <f>+C2539*E2539</f>
        <v>4590.1488600000002</v>
      </c>
    </row>
    <row r="2540" spans="1:6" outlineLevel="1" x14ac:dyDescent="0.25">
      <c r="B2540" s="34" t="s">
        <v>437</v>
      </c>
      <c r="C2540" s="39">
        <v>2.8660000000000001</v>
      </c>
      <c r="D2540" s="39" t="s">
        <v>201</v>
      </c>
      <c r="E2540" s="35">
        <v>490.77</v>
      </c>
      <c r="F2540" s="35">
        <f>+C2540*E2540</f>
        <v>1406.54682</v>
      </c>
    </row>
    <row r="2541" spans="1:6" outlineLevel="1" x14ac:dyDescent="0.25">
      <c r="B2541" s="34" t="s">
        <v>493</v>
      </c>
      <c r="C2541" s="39">
        <v>1</v>
      </c>
      <c r="D2541" s="39" t="s">
        <v>231</v>
      </c>
      <c r="E2541" s="35">
        <v>11326.76</v>
      </c>
      <c r="F2541" s="35">
        <f>+C2541*E2541</f>
        <v>11326.76</v>
      </c>
    </row>
    <row r="2542" spans="1:6" outlineLevel="1" x14ac:dyDescent="0.25">
      <c r="B2542" s="34"/>
      <c r="C2542" s="39"/>
      <c r="D2542" s="39"/>
      <c r="E2542" s="35"/>
      <c r="F2542" s="35"/>
    </row>
    <row r="2543" spans="1:6" ht="31.5" outlineLevel="1" x14ac:dyDescent="0.25">
      <c r="A2543" s="77"/>
      <c r="B2543" s="33" t="s">
        <v>683</v>
      </c>
      <c r="C2543" s="50"/>
      <c r="D2543" s="50"/>
      <c r="E2543" s="40" t="s">
        <v>252</v>
      </c>
      <c r="F2543" s="40">
        <f>SUM(F2544:F2554)</f>
        <v>19127.244559999999</v>
      </c>
    </row>
    <row r="2544" spans="1:6" outlineLevel="1" x14ac:dyDescent="0.25">
      <c r="B2544" s="34" t="s">
        <v>436</v>
      </c>
      <c r="C2544" s="39">
        <v>0.77600000000000002</v>
      </c>
      <c r="D2544" s="39" t="s">
        <v>201</v>
      </c>
      <c r="E2544" s="35">
        <v>2307.59</v>
      </c>
      <c r="F2544" s="35">
        <f t="shared" ref="F2544:F2554" si="83">+C2544*E2544</f>
        <v>1790.6898400000002</v>
      </c>
    </row>
    <row r="2545" spans="1:6" outlineLevel="1" x14ac:dyDescent="0.25">
      <c r="B2545" s="34" t="s">
        <v>684</v>
      </c>
      <c r="C2545" s="39">
        <v>2.4</v>
      </c>
      <c r="D2545" s="39" t="s">
        <v>201</v>
      </c>
      <c r="E2545" s="35">
        <v>2392.44</v>
      </c>
      <c r="F2545" s="35">
        <f t="shared" si="83"/>
        <v>5741.8559999999998</v>
      </c>
    </row>
    <row r="2546" spans="1:6" outlineLevel="1" x14ac:dyDescent="0.25">
      <c r="B2546" s="34" t="s">
        <v>437</v>
      </c>
      <c r="C2546" s="39">
        <v>3.1760000000000002</v>
      </c>
      <c r="D2546" s="39" t="s">
        <v>201</v>
      </c>
      <c r="E2546" s="35">
        <v>490.77</v>
      </c>
      <c r="F2546" s="35">
        <f t="shared" si="83"/>
        <v>1558.68552</v>
      </c>
    </row>
    <row r="2547" spans="1:6" outlineLevel="1" x14ac:dyDescent="0.25">
      <c r="B2547" s="34" t="s">
        <v>439</v>
      </c>
      <c r="C2547" s="39">
        <v>48.02</v>
      </c>
      <c r="D2547" s="39" t="s">
        <v>256</v>
      </c>
      <c r="E2547" s="35">
        <v>44.3</v>
      </c>
      <c r="F2547" s="35">
        <f t="shared" si="83"/>
        <v>2127.2860000000001</v>
      </c>
    </row>
    <row r="2548" spans="1:6" outlineLevel="1" x14ac:dyDescent="0.25">
      <c r="B2548" s="34" t="s">
        <v>316</v>
      </c>
      <c r="C2548" s="39">
        <v>9.6</v>
      </c>
      <c r="D2548" s="39" t="s">
        <v>112</v>
      </c>
      <c r="E2548" s="35">
        <v>27.69</v>
      </c>
      <c r="F2548" s="35">
        <f t="shared" si="83"/>
        <v>265.82400000000001</v>
      </c>
    </row>
    <row r="2549" spans="1:6" outlineLevel="1" x14ac:dyDescent="0.25">
      <c r="B2549" s="34" t="s">
        <v>440</v>
      </c>
      <c r="C2549" s="39">
        <v>1.39</v>
      </c>
      <c r="D2549" s="39" t="s">
        <v>112</v>
      </c>
      <c r="E2549" s="35">
        <v>49.56</v>
      </c>
      <c r="F2549" s="35">
        <f t="shared" si="83"/>
        <v>68.888400000000004</v>
      </c>
    </row>
    <row r="2550" spans="1:6" outlineLevel="1" x14ac:dyDescent="0.25">
      <c r="B2550" s="34" t="s">
        <v>441</v>
      </c>
      <c r="C2550" s="39">
        <v>1.39</v>
      </c>
      <c r="D2550" s="39" t="s">
        <v>112</v>
      </c>
      <c r="E2550" s="35">
        <v>40.380000000000003</v>
      </c>
      <c r="F2550" s="35">
        <f t="shared" si="83"/>
        <v>56.1282</v>
      </c>
    </row>
    <row r="2551" spans="1:6" outlineLevel="1" x14ac:dyDescent="0.25">
      <c r="B2551" s="34" t="s">
        <v>680</v>
      </c>
      <c r="C2551" s="39">
        <v>5.56</v>
      </c>
      <c r="D2551" s="39" t="s">
        <v>290</v>
      </c>
      <c r="E2551" s="35">
        <v>341.64</v>
      </c>
      <c r="F2551" s="35">
        <f t="shared" si="83"/>
        <v>1899.5183999999997</v>
      </c>
    </row>
    <row r="2552" spans="1:6" outlineLevel="1" x14ac:dyDescent="0.25">
      <c r="B2552" s="34" t="s">
        <v>681</v>
      </c>
      <c r="C2552" s="39">
        <v>5.56</v>
      </c>
      <c r="D2552" s="39" t="s">
        <v>290</v>
      </c>
      <c r="E2552" s="35">
        <v>118.23</v>
      </c>
      <c r="F2552" s="35">
        <f t="shared" si="83"/>
        <v>657.35879999999997</v>
      </c>
    </row>
    <row r="2553" spans="1:6" outlineLevel="1" x14ac:dyDescent="0.25">
      <c r="B2553" s="34" t="s">
        <v>443</v>
      </c>
      <c r="C2553" s="39">
        <v>8.34</v>
      </c>
      <c r="D2553" s="39" t="s">
        <v>13</v>
      </c>
      <c r="E2553" s="35">
        <v>32.86</v>
      </c>
      <c r="F2553" s="35">
        <f t="shared" si="83"/>
        <v>274.05239999999998</v>
      </c>
    </row>
    <row r="2554" spans="1:6" outlineLevel="1" x14ac:dyDescent="0.25">
      <c r="B2554" s="34" t="s">
        <v>444</v>
      </c>
      <c r="C2554" s="39">
        <v>1.1000000000000001</v>
      </c>
      <c r="D2554" s="39" t="s">
        <v>252</v>
      </c>
      <c r="E2554" s="35">
        <v>4260.87</v>
      </c>
      <c r="F2554" s="35">
        <f t="shared" si="83"/>
        <v>4686.9570000000003</v>
      </c>
    </row>
    <row r="2555" spans="1:6" outlineLevel="1" x14ac:dyDescent="0.25">
      <c r="B2555" s="34"/>
      <c r="C2555" s="39"/>
      <c r="D2555" s="39"/>
      <c r="E2555" s="35"/>
      <c r="F2555" s="35"/>
    </row>
    <row r="2556" spans="1:6" ht="31.5" outlineLevel="1" x14ac:dyDescent="0.25">
      <c r="A2556" s="77"/>
      <c r="B2556" s="33" t="s">
        <v>683</v>
      </c>
      <c r="C2556" s="50"/>
      <c r="D2556" s="50"/>
      <c r="E2556" s="40" t="s">
        <v>252</v>
      </c>
      <c r="F2556" s="40">
        <f>SUM(F2557:F2560)</f>
        <v>19186.531360000001</v>
      </c>
    </row>
    <row r="2557" spans="1:6" outlineLevel="1" x14ac:dyDescent="0.25">
      <c r="B2557" s="34" t="s">
        <v>436</v>
      </c>
      <c r="C2557" s="39">
        <v>0.77600000000000002</v>
      </c>
      <c r="D2557" s="39" t="s">
        <v>201</v>
      </c>
      <c r="E2557" s="35">
        <v>2307.59</v>
      </c>
      <c r="F2557" s="35">
        <f>+C2557*E2557</f>
        <v>1790.6898400000002</v>
      </c>
    </row>
    <row r="2558" spans="1:6" outlineLevel="1" x14ac:dyDescent="0.25">
      <c r="B2558" s="34" t="s">
        <v>684</v>
      </c>
      <c r="C2558" s="39">
        <v>2.4</v>
      </c>
      <c r="D2558" s="39" t="s">
        <v>201</v>
      </c>
      <c r="E2558" s="35">
        <v>2417.14</v>
      </c>
      <c r="F2558" s="35">
        <f>+C2558*E2558</f>
        <v>5801.1359999999995</v>
      </c>
    </row>
    <row r="2559" spans="1:6" outlineLevel="1" x14ac:dyDescent="0.25">
      <c r="B2559" s="34" t="s">
        <v>437</v>
      </c>
      <c r="C2559" s="39">
        <v>3.1760000000000002</v>
      </c>
      <c r="D2559" s="39" t="s">
        <v>201</v>
      </c>
      <c r="E2559" s="35">
        <v>490.77</v>
      </c>
      <c r="F2559" s="35">
        <f>+C2559*E2559</f>
        <v>1558.68552</v>
      </c>
    </row>
    <row r="2560" spans="1:6" outlineLevel="1" x14ac:dyDescent="0.25">
      <c r="B2560" s="34" t="s">
        <v>493</v>
      </c>
      <c r="C2560" s="39">
        <v>1</v>
      </c>
      <c r="D2560" s="39" t="s">
        <v>231</v>
      </c>
      <c r="E2560" s="35">
        <v>10036.02</v>
      </c>
      <c r="F2560" s="35">
        <f>+C2560*E2560</f>
        <v>10036.02</v>
      </c>
    </row>
    <row r="2561" spans="1:6" outlineLevel="1" x14ac:dyDescent="0.25">
      <c r="B2561" s="34"/>
      <c r="C2561" s="39"/>
      <c r="D2561" s="39"/>
      <c r="E2561" s="35"/>
      <c r="F2561" s="35"/>
    </row>
    <row r="2562" spans="1:6" ht="31.5" outlineLevel="1" x14ac:dyDescent="0.25">
      <c r="A2562" s="77"/>
      <c r="B2562" s="33" t="s">
        <v>685</v>
      </c>
      <c r="C2562" s="50"/>
      <c r="D2562" s="50"/>
      <c r="E2562" s="40" t="s">
        <v>252</v>
      </c>
      <c r="F2562" s="40">
        <f>SUM(F2563:F2574)</f>
        <v>16186.707930000002</v>
      </c>
    </row>
    <row r="2563" spans="1:6" outlineLevel="1" x14ac:dyDescent="0.25">
      <c r="B2563" s="34" t="s">
        <v>436</v>
      </c>
      <c r="C2563" s="39">
        <v>0.752</v>
      </c>
      <c r="D2563" s="39" t="s">
        <v>201</v>
      </c>
      <c r="E2563" s="35">
        <v>2307.59</v>
      </c>
      <c r="F2563" s="35">
        <f t="shared" ref="F2563:F2574" si="84">+C2563*E2563</f>
        <v>1735.3076800000001</v>
      </c>
    </row>
    <row r="2564" spans="1:6" outlineLevel="1" x14ac:dyDescent="0.25">
      <c r="B2564" s="34" t="s">
        <v>462</v>
      </c>
      <c r="C2564" s="39">
        <v>0.16200000000000001</v>
      </c>
      <c r="D2564" s="39" t="s">
        <v>201</v>
      </c>
      <c r="E2564" s="35">
        <v>2316.91</v>
      </c>
      <c r="F2564" s="35">
        <f t="shared" si="84"/>
        <v>375.33941999999996</v>
      </c>
    </row>
    <row r="2565" spans="1:6" outlineLevel="1" x14ac:dyDescent="0.25">
      <c r="B2565" s="34" t="s">
        <v>684</v>
      </c>
      <c r="C2565" s="39">
        <v>1.6890000000000001</v>
      </c>
      <c r="D2565" s="39" t="s">
        <v>201</v>
      </c>
      <c r="E2565" s="35">
        <v>2392.44</v>
      </c>
      <c r="F2565" s="35">
        <f t="shared" si="84"/>
        <v>4040.8311600000002</v>
      </c>
    </row>
    <row r="2566" spans="1:6" outlineLevel="1" x14ac:dyDescent="0.25">
      <c r="B2566" s="34" t="s">
        <v>437</v>
      </c>
      <c r="C2566" s="39">
        <v>2.4409999999999998</v>
      </c>
      <c r="D2566" s="39" t="s">
        <v>201</v>
      </c>
      <c r="E2566" s="35">
        <v>490.77</v>
      </c>
      <c r="F2566" s="35">
        <f t="shared" si="84"/>
        <v>1197.96957</v>
      </c>
    </row>
    <row r="2567" spans="1:6" outlineLevel="1" x14ac:dyDescent="0.25">
      <c r="B2567" s="34" t="s">
        <v>439</v>
      </c>
      <c r="C2567" s="39">
        <v>39.229999999999997</v>
      </c>
      <c r="D2567" s="39" t="s">
        <v>256</v>
      </c>
      <c r="E2567" s="35">
        <v>44.3</v>
      </c>
      <c r="F2567" s="35">
        <f t="shared" si="84"/>
        <v>1737.8889999999997</v>
      </c>
    </row>
    <row r="2568" spans="1:6" outlineLevel="1" x14ac:dyDescent="0.25">
      <c r="B2568" s="34" t="s">
        <v>316</v>
      </c>
      <c r="C2568" s="39">
        <v>7.85</v>
      </c>
      <c r="D2568" s="39" t="s">
        <v>112</v>
      </c>
      <c r="E2568" s="35">
        <v>27.69</v>
      </c>
      <c r="F2568" s="35">
        <f t="shared" si="84"/>
        <v>217.3665</v>
      </c>
    </row>
    <row r="2569" spans="1:6" outlineLevel="1" x14ac:dyDescent="0.25">
      <c r="B2569" s="34" t="s">
        <v>440</v>
      </c>
      <c r="C2569" s="39">
        <v>0.78</v>
      </c>
      <c r="D2569" s="39" t="s">
        <v>112</v>
      </c>
      <c r="E2569" s="35">
        <v>49.56</v>
      </c>
      <c r="F2569" s="35">
        <f t="shared" si="84"/>
        <v>38.656800000000004</v>
      </c>
    </row>
    <row r="2570" spans="1:6" outlineLevel="1" x14ac:dyDescent="0.25">
      <c r="B2570" s="34" t="s">
        <v>441</v>
      </c>
      <c r="C2570" s="39">
        <v>0.78</v>
      </c>
      <c r="D2570" s="39" t="s">
        <v>112</v>
      </c>
      <c r="E2570" s="35">
        <v>40.380000000000003</v>
      </c>
      <c r="F2570" s="35">
        <f t="shared" si="84"/>
        <v>31.496400000000005</v>
      </c>
    </row>
    <row r="2571" spans="1:6" outlineLevel="1" x14ac:dyDescent="0.25">
      <c r="B2571" s="34" t="s">
        <v>680</v>
      </c>
      <c r="C2571" s="39">
        <v>3.13</v>
      </c>
      <c r="D2571" s="39" t="s">
        <v>290</v>
      </c>
      <c r="E2571" s="35">
        <v>455.52</v>
      </c>
      <c r="F2571" s="35">
        <f t="shared" si="84"/>
        <v>1425.7775999999999</v>
      </c>
    </row>
    <row r="2572" spans="1:6" outlineLevel="1" x14ac:dyDescent="0.25">
      <c r="B2572" s="34" t="s">
        <v>681</v>
      </c>
      <c r="C2572" s="39">
        <v>3.13</v>
      </c>
      <c r="D2572" s="39" t="s">
        <v>290</v>
      </c>
      <c r="E2572" s="35">
        <v>157.63999999999999</v>
      </c>
      <c r="F2572" s="35">
        <f t="shared" si="84"/>
        <v>493.41319999999996</v>
      </c>
    </row>
    <row r="2573" spans="1:6" outlineLevel="1" x14ac:dyDescent="0.25">
      <c r="B2573" s="34" t="s">
        <v>443</v>
      </c>
      <c r="C2573" s="39">
        <v>6.26</v>
      </c>
      <c r="D2573" s="39" t="s">
        <v>13</v>
      </c>
      <c r="E2573" s="35">
        <v>32.86</v>
      </c>
      <c r="F2573" s="35">
        <f t="shared" si="84"/>
        <v>205.70359999999999</v>
      </c>
    </row>
    <row r="2574" spans="1:6" outlineLevel="1" x14ac:dyDescent="0.25">
      <c r="B2574" s="34" t="s">
        <v>444</v>
      </c>
      <c r="C2574" s="39">
        <v>1.1000000000000001</v>
      </c>
      <c r="D2574" s="39" t="s">
        <v>252</v>
      </c>
      <c r="E2574" s="35">
        <v>4260.87</v>
      </c>
      <c r="F2574" s="35">
        <f t="shared" si="84"/>
        <v>4686.9570000000003</v>
      </c>
    </row>
    <row r="2575" spans="1:6" outlineLevel="1" x14ac:dyDescent="0.25">
      <c r="B2575" s="34"/>
      <c r="C2575" s="39"/>
      <c r="D2575" s="39"/>
      <c r="E2575" s="35"/>
      <c r="F2575" s="35"/>
    </row>
    <row r="2576" spans="1:6" ht="31.5" outlineLevel="1" x14ac:dyDescent="0.25">
      <c r="A2576" s="77"/>
      <c r="B2576" s="33" t="s">
        <v>686</v>
      </c>
      <c r="C2576" s="50"/>
      <c r="D2576" s="50"/>
      <c r="E2576" s="40" t="s">
        <v>252</v>
      </c>
      <c r="F2576" s="40">
        <f>SUM(F2577:F2579)</f>
        <v>16186.7171</v>
      </c>
    </row>
    <row r="2577" spans="1:6" outlineLevel="1" x14ac:dyDescent="0.25">
      <c r="B2577" s="34" t="str">
        <f>B2563</f>
        <v>Acero 3/8" x 20' grado 60 + 10% desp.</v>
      </c>
      <c r="C2577" s="39">
        <v>0.752</v>
      </c>
      <c r="D2577" s="39" t="s">
        <v>201</v>
      </c>
      <c r="E2577" s="35">
        <v>2307.59</v>
      </c>
      <c r="F2577" s="35">
        <f>+C2577*E2577</f>
        <v>1735.3076800000001</v>
      </c>
    </row>
    <row r="2578" spans="1:6" outlineLevel="1" x14ac:dyDescent="0.25">
      <c r="B2578" s="34" t="s">
        <v>485</v>
      </c>
      <c r="C2578" s="39">
        <v>0.16200000000000001</v>
      </c>
      <c r="D2578" s="39" t="s">
        <v>201</v>
      </c>
      <c r="E2578" s="35">
        <v>2316.91</v>
      </c>
      <c r="F2578" s="35">
        <f>+C2578*E2578</f>
        <v>375.33941999999996</v>
      </c>
    </row>
    <row r="2579" spans="1:6" outlineLevel="1" x14ac:dyDescent="0.25">
      <c r="B2579" s="34" t="s">
        <v>687</v>
      </c>
      <c r="C2579" s="39">
        <v>1</v>
      </c>
      <c r="D2579" s="39" t="s">
        <v>231</v>
      </c>
      <c r="E2579" s="35">
        <v>14076.07</v>
      </c>
      <c r="F2579" s="35">
        <f>+C2579*E2579</f>
        <v>14076.07</v>
      </c>
    </row>
    <row r="2580" spans="1:6" outlineLevel="1" x14ac:dyDescent="0.25">
      <c r="B2580" s="34"/>
      <c r="C2580" s="39"/>
      <c r="D2580" s="39"/>
      <c r="E2580" s="35"/>
      <c r="F2580" s="35"/>
    </row>
    <row r="2581" spans="1:6" ht="31.5" outlineLevel="1" x14ac:dyDescent="0.25">
      <c r="A2581" s="77"/>
      <c r="B2581" s="33" t="s">
        <v>685</v>
      </c>
      <c r="C2581" s="50"/>
      <c r="D2581" s="50"/>
      <c r="E2581" s="40" t="s">
        <v>252</v>
      </c>
      <c r="F2581" s="40">
        <f>SUM(F2582:F2586)</f>
        <v>16186.717830000001</v>
      </c>
    </row>
    <row r="2582" spans="1:6" outlineLevel="1" x14ac:dyDescent="0.25">
      <c r="B2582" s="34" t="s">
        <v>436</v>
      </c>
      <c r="C2582" s="39">
        <v>0.752</v>
      </c>
      <c r="D2582" s="39" t="s">
        <v>201</v>
      </c>
      <c r="E2582" s="35">
        <v>2307.59</v>
      </c>
      <c r="F2582" s="35">
        <f>+C2582*E2582</f>
        <v>1735.3076800000001</v>
      </c>
    </row>
    <row r="2583" spans="1:6" outlineLevel="1" x14ac:dyDescent="0.25">
      <c r="B2583" s="34" t="s">
        <v>462</v>
      </c>
      <c r="C2583" s="39">
        <v>0.16200000000000001</v>
      </c>
      <c r="D2583" s="39" t="s">
        <v>201</v>
      </c>
      <c r="E2583" s="35">
        <v>2316.91</v>
      </c>
      <c r="F2583" s="35">
        <f>+C2583*E2583</f>
        <v>375.33941999999996</v>
      </c>
    </row>
    <row r="2584" spans="1:6" outlineLevel="1" x14ac:dyDescent="0.25">
      <c r="B2584" s="34" t="s">
        <v>684</v>
      </c>
      <c r="C2584" s="39">
        <v>1.6890000000000001</v>
      </c>
      <c r="D2584" s="39" t="s">
        <v>201</v>
      </c>
      <c r="E2584" s="35">
        <v>2392.44</v>
      </c>
      <c r="F2584" s="35">
        <f>+C2584*E2584</f>
        <v>4040.8311600000002</v>
      </c>
    </row>
    <row r="2585" spans="1:6" outlineLevel="1" x14ac:dyDescent="0.25">
      <c r="B2585" s="34" t="s">
        <v>437</v>
      </c>
      <c r="C2585" s="39">
        <v>2.4409999999999998</v>
      </c>
      <c r="D2585" s="39" t="s">
        <v>201</v>
      </c>
      <c r="E2585" s="35">
        <v>490.77</v>
      </c>
      <c r="F2585" s="35">
        <f>+C2585*E2585</f>
        <v>1197.96957</v>
      </c>
    </row>
    <row r="2586" spans="1:6" outlineLevel="1" x14ac:dyDescent="0.25">
      <c r="B2586" s="34" t="s">
        <v>505</v>
      </c>
      <c r="C2586" s="39">
        <v>1</v>
      </c>
      <c r="D2586" s="39" t="s">
        <v>231</v>
      </c>
      <c r="E2586" s="35">
        <v>8837.27</v>
      </c>
      <c r="F2586" s="35">
        <f>+C2586*E2586</f>
        <v>8837.27</v>
      </c>
    </row>
    <row r="2587" spans="1:6" outlineLevel="1" x14ac:dyDescent="0.25">
      <c r="B2587" s="34"/>
      <c r="C2587" s="39"/>
      <c r="D2587" s="39"/>
      <c r="E2587" s="35"/>
      <c r="F2587" s="35"/>
    </row>
    <row r="2588" spans="1:6" outlineLevel="1" x14ac:dyDescent="0.25">
      <c r="A2588" s="77"/>
      <c r="B2588" s="33" t="s">
        <v>688</v>
      </c>
      <c r="C2588" s="50"/>
      <c r="D2588" s="50"/>
      <c r="E2588" s="40" t="s">
        <v>252</v>
      </c>
      <c r="F2588" s="40">
        <f>SUM(F2589:F2599)</f>
        <v>25811.968079999999</v>
      </c>
    </row>
    <row r="2589" spans="1:6" outlineLevel="1" x14ac:dyDescent="0.25">
      <c r="B2589" s="34" t="s">
        <v>436</v>
      </c>
      <c r="C2589" s="39">
        <v>1.502</v>
      </c>
      <c r="D2589" s="39" t="s">
        <v>201</v>
      </c>
      <c r="E2589" s="35">
        <v>2307.59</v>
      </c>
      <c r="F2589" s="35">
        <f t="shared" ref="F2589:F2599" si="85">+C2589*E2589</f>
        <v>3466.00018</v>
      </c>
    </row>
    <row r="2590" spans="1:6" outlineLevel="1" x14ac:dyDescent="0.25">
      <c r="B2590" s="34" t="s">
        <v>471</v>
      </c>
      <c r="C2590" s="39">
        <v>2.226</v>
      </c>
      <c r="D2590" s="39" t="s">
        <v>201</v>
      </c>
      <c r="E2590" s="35">
        <v>2417.14</v>
      </c>
      <c r="F2590" s="35">
        <f t="shared" si="85"/>
        <v>5380.5536400000001</v>
      </c>
    </row>
    <row r="2591" spans="1:6" outlineLevel="1" x14ac:dyDescent="0.25">
      <c r="B2591" s="34" t="s">
        <v>437</v>
      </c>
      <c r="C2591" s="39">
        <v>3.7279999999999998</v>
      </c>
      <c r="D2591" s="39" t="s">
        <v>201</v>
      </c>
      <c r="E2591" s="35">
        <v>490.77</v>
      </c>
      <c r="F2591" s="35">
        <f t="shared" si="85"/>
        <v>1829.5905599999999</v>
      </c>
    </row>
    <row r="2592" spans="1:6" outlineLevel="1" x14ac:dyDescent="0.25">
      <c r="B2592" s="34" t="s">
        <v>439</v>
      </c>
      <c r="C2592" s="39">
        <v>84.25</v>
      </c>
      <c r="D2592" s="39" t="s">
        <v>256</v>
      </c>
      <c r="E2592" s="35">
        <v>44.3</v>
      </c>
      <c r="F2592" s="35">
        <f t="shared" si="85"/>
        <v>3732.2749999999996</v>
      </c>
    </row>
    <row r="2593" spans="1:6" outlineLevel="1" x14ac:dyDescent="0.25">
      <c r="B2593" s="34" t="s">
        <v>316</v>
      </c>
      <c r="C2593" s="39">
        <v>16.850000000000001</v>
      </c>
      <c r="D2593" s="39" t="s">
        <v>112</v>
      </c>
      <c r="E2593" s="35">
        <v>27.69</v>
      </c>
      <c r="F2593" s="35">
        <f t="shared" si="85"/>
        <v>466.57650000000007</v>
      </c>
    </row>
    <row r="2594" spans="1:6" outlineLevel="1" x14ac:dyDescent="0.25">
      <c r="B2594" s="34" t="s">
        <v>440</v>
      </c>
      <c r="C2594" s="39">
        <v>3.13</v>
      </c>
      <c r="D2594" s="39" t="s">
        <v>112</v>
      </c>
      <c r="E2594" s="35">
        <v>49.56</v>
      </c>
      <c r="F2594" s="35">
        <f t="shared" si="85"/>
        <v>155.12280000000001</v>
      </c>
    </row>
    <row r="2595" spans="1:6" outlineLevel="1" x14ac:dyDescent="0.25">
      <c r="B2595" s="34" t="s">
        <v>441</v>
      </c>
      <c r="C2595" s="39">
        <v>3.13</v>
      </c>
      <c r="D2595" s="39" t="s">
        <v>112</v>
      </c>
      <c r="E2595" s="35">
        <v>40.380000000000003</v>
      </c>
      <c r="F2595" s="35">
        <f t="shared" si="85"/>
        <v>126.38940000000001</v>
      </c>
    </row>
    <row r="2596" spans="1:6" outlineLevel="1" x14ac:dyDescent="0.25">
      <c r="B2596" s="34" t="s">
        <v>680</v>
      </c>
      <c r="C2596" s="39">
        <v>12.5</v>
      </c>
      <c r="D2596" s="39" t="s">
        <v>290</v>
      </c>
      <c r="E2596" s="35">
        <v>227.76</v>
      </c>
      <c r="F2596" s="35">
        <f t="shared" si="85"/>
        <v>2847</v>
      </c>
    </row>
    <row r="2597" spans="1:6" outlineLevel="1" x14ac:dyDescent="0.25">
      <c r="B2597" s="34" t="s">
        <v>681</v>
      </c>
      <c r="C2597" s="39">
        <v>12.5</v>
      </c>
      <c r="D2597" s="39" t="s">
        <v>290</v>
      </c>
      <c r="E2597" s="35">
        <v>78.819999999999993</v>
      </c>
      <c r="F2597" s="35">
        <f t="shared" si="85"/>
        <v>985.24999999999989</v>
      </c>
    </row>
    <row r="2598" spans="1:6" outlineLevel="1" x14ac:dyDescent="0.25">
      <c r="B2598" s="34" t="s">
        <v>443</v>
      </c>
      <c r="C2598" s="39">
        <v>12.5</v>
      </c>
      <c r="D2598" s="39" t="s">
        <v>13</v>
      </c>
      <c r="E2598" s="35">
        <v>32.86</v>
      </c>
      <c r="F2598" s="35">
        <f t="shared" si="85"/>
        <v>410.75</v>
      </c>
    </row>
    <row r="2599" spans="1:6" outlineLevel="1" x14ac:dyDescent="0.25">
      <c r="B2599" s="34" t="s">
        <v>447</v>
      </c>
      <c r="C2599" s="39">
        <v>1</v>
      </c>
      <c r="D2599" s="39" t="s">
        <v>252</v>
      </c>
      <c r="E2599" s="35">
        <v>6412.46</v>
      </c>
      <c r="F2599" s="35">
        <f t="shared" si="85"/>
        <v>6412.46</v>
      </c>
    </row>
    <row r="2600" spans="1:6" outlineLevel="1" x14ac:dyDescent="0.25">
      <c r="B2600" s="34"/>
      <c r="C2600" s="39"/>
      <c r="D2600" s="39"/>
      <c r="E2600" s="35"/>
      <c r="F2600" s="35"/>
    </row>
    <row r="2601" spans="1:6" ht="31.5" outlineLevel="1" x14ac:dyDescent="0.25">
      <c r="A2601" s="77"/>
      <c r="B2601" s="33" t="s">
        <v>689</v>
      </c>
      <c r="C2601" s="50"/>
      <c r="D2601" s="50"/>
      <c r="E2601" s="40" t="s">
        <v>252</v>
      </c>
      <c r="F2601" s="40">
        <f>SUM(F2602:F2604)</f>
        <v>25915.49712</v>
      </c>
    </row>
    <row r="2602" spans="1:6" outlineLevel="1" x14ac:dyDescent="0.25">
      <c r="B2602" s="34" t="s">
        <v>690</v>
      </c>
      <c r="C2602" s="39">
        <v>1</v>
      </c>
      <c r="D2602" s="39" t="s">
        <v>231</v>
      </c>
      <c r="E2602" s="35">
        <v>8846.5499999999993</v>
      </c>
      <c r="F2602" s="35">
        <f>+C2602*E2602</f>
        <v>8846.5499999999993</v>
      </c>
    </row>
    <row r="2603" spans="1:6" outlineLevel="1" x14ac:dyDescent="0.25">
      <c r="B2603" s="34" t="s">
        <v>437</v>
      </c>
      <c r="C2603" s="39">
        <v>3.7279999999999998</v>
      </c>
      <c r="D2603" s="39" t="s">
        <v>201</v>
      </c>
      <c r="E2603" s="35">
        <v>518.54</v>
      </c>
      <c r="F2603" s="35">
        <f>+C2603*E2603</f>
        <v>1933.1171199999997</v>
      </c>
    </row>
    <row r="2604" spans="1:6" outlineLevel="1" x14ac:dyDescent="0.25">
      <c r="B2604" s="34" t="s">
        <v>505</v>
      </c>
      <c r="C2604" s="39">
        <v>1</v>
      </c>
      <c r="D2604" s="39" t="s">
        <v>231</v>
      </c>
      <c r="E2604" s="35">
        <v>15135.830000000002</v>
      </c>
      <c r="F2604" s="35">
        <f>+C2604*E2604</f>
        <v>15135.830000000002</v>
      </c>
    </row>
    <row r="2605" spans="1:6" outlineLevel="1" x14ac:dyDescent="0.25">
      <c r="B2605" s="34"/>
      <c r="C2605" s="39"/>
      <c r="D2605" s="39"/>
      <c r="E2605" s="35"/>
      <c r="F2605" s="35"/>
    </row>
    <row r="2606" spans="1:6" outlineLevel="1" x14ac:dyDescent="0.25">
      <c r="A2606" s="77"/>
      <c r="B2606" s="33" t="s">
        <v>688</v>
      </c>
      <c r="C2606" s="50"/>
      <c r="D2606" s="50"/>
      <c r="E2606" s="40" t="s">
        <v>252</v>
      </c>
      <c r="F2606" s="40">
        <f>SUM(F2607:F2610)</f>
        <v>25811.974380000003</v>
      </c>
    </row>
    <row r="2607" spans="1:6" outlineLevel="1" x14ac:dyDescent="0.25">
      <c r="B2607" s="34" t="s">
        <v>436</v>
      </c>
      <c r="C2607" s="39">
        <v>1.502</v>
      </c>
      <c r="D2607" s="39" t="s">
        <v>201</v>
      </c>
      <c r="E2607" s="35">
        <v>2307.59</v>
      </c>
      <c r="F2607" s="35">
        <f>+C2607*E2607</f>
        <v>3466.00018</v>
      </c>
    </row>
    <row r="2608" spans="1:6" outlineLevel="1" x14ac:dyDescent="0.25">
      <c r="B2608" s="34" t="s">
        <v>471</v>
      </c>
      <c r="C2608" s="39">
        <v>2.226</v>
      </c>
      <c r="D2608" s="39" t="s">
        <v>201</v>
      </c>
      <c r="E2608" s="35">
        <v>2417.14</v>
      </c>
      <c r="F2608" s="35">
        <f>+C2608*E2608</f>
        <v>5380.5536400000001</v>
      </c>
    </row>
    <row r="2609" spans="1:6" outlineLevel="1" x14ac:dyDescent="0.25">
      <c r="B2609" s="34" t="s">
        <v>437</v>
      </c>
      <c r="C2609" s="39">
        <v>3.7279999999999998</v>
      </c>
      <c r="D2609" s="39" t="s">
        <v>201</v>
      </c>
      <c r="E2609" s="35">
        <v>490.77</v>
      </c>
      <c r="F2609" s="35">
        <f>+C2609*E2609</f>
        <v>1829.5905599999999</v>
      </c>
    </row>
    <row r="2610" spans="1:6" outlineLevel="1" x14ac:dyDescent="0.25">
      <c r="B2610" s="34" t="s">
        <v>505</v>
      </c>
      <c r="C2610" s="39">
        <v>1</v>
      </c>
      <c r="D2610" s="39" t="s">
        <v>231</v>
      </c>
      <c r="E2610" s="35">
        <v>15135.830000000002</v>
      </c>
      <c r="F2610" s="35">
        <f>+C2610*E2610</f>
        <v>15135.830000000002</v>
      </c>
    </row>
    <row r="2611" spans="1:6" outlineLevel="1" x14ac:dyDescent="0.25">
      <c r="B2611" s="34"/>
      <c r="C2611" s="39"/>
      <c r="D2611" s="39"/>
      <c r="E2611" s="35"/>
      <c r="F2611" s="35"/>
    </row>
    <row r="2612" spans="1:6" ht="31.5" outlineLevel="1" x14ac:dyDescent="0.25">
      <c r="A2612" s="77"/>
      <c r="B2612" s="33" t="s">
        <v>689</v>
      </c>
      <c r="C2612" s="50"/>
      <c r="D2612" s="50"/>
      <c r="E2612" s="40" t="s">
        <v>252</v>
      </c>
      <c r="F2612" s="40">
        <f>SUM(F2613:F2616)</f>
        <v>25915.500940000002</v>
      </c>
    </row>
    <row r="2613" spans="1:6" outlineLevel="1" x14ac:dyDescent="0.25">
      <c r="B2613" s="34" t="s">
        <v>436</v>
      </c>
      <c r="C2613" s="39">
        <v>1.502</v>
      </c>
      <c r="D2613" s="39" t="s">
        <v>201</v>
      </c>
      <c r="E2613" s="35">
        <v>2307.59</v>
      </c>
      <c r="F2613" s="35">
        <f>+C2613*E2613</f>
        <v>3466.00018</v>
      </c>
    </row>
    <row r="2614" spans="1:6" outlineLevel="1" x14ac:dyDescent="0.25">
      <c r="B2614" s="34" t="s">
        <v>471</v>
      </c>
      <c r="C2614" s="39">
        <v>2.226</v>
      </c>
      <c r="D2614" s="39" t="s">
        <v>201</v>
      </c>
      <c r="E2614" s="35">
        <v>2417.14</v>
      </c>
      <c r="F2614" s="35">
        <f>+C2614*E2614</f>
        <v>5380.5536400000001</v>
      </c>
    </row>
    <row r="2615" spans="1:6" outlineLevel="1" x14ac:dyDescent="0.25">
      <c r="B2615" s="34" t="s">
        <v>437</v>
      </c>
      <c r="C2615" s="39">
        <v>3.7279999999999998</v>
      </c>
      <c r="D2615" s="39" t="s">
        <v>201</v>
      </c>
      <c r="E2615" s="35">
        <v>518.54</v>
      </c>
      <c r="F2615" s="35">
        <f>+C2615*E2615</f>
        <v>1933.1171199999997</v>
      </c>
    </row>
    <row r="2616" spans="1:6" outlineLevel="1" x14ac:dyDescent="0.25">
      <c r="B2616" s="34" t="s">
        <v>505</v>
      </c>
      <c r="C2616" s="39">
        <v>1</v>
      </c>
      <c r="D2616" s="39" t="s">
        <v>231</v>
      </c>
      <c r="E2616" s="35">
        <v>15135.830000000002</v>
      </c>
      <c r="F2616" s="35">
        <f>+C2616*E2616</f>
        <v>15135.830000000002</v>
      </c>
    </row>
    <row r="2617" spans="1:6" outlineLevel="1" x14ac:dyDescent="0.25">
      <c r="B2617" s="34"/>
      <c r="C2617" s="39"/>
      <c r="D2617" s="39"/>
      <c r="E2617" s="35"/>
      <c r="F2617" s="35"/>
    </row>
    <row r="2618" spans="1:6" outlineLevel="1" x14ac:dyDescent="0.25">
      <c r="A2618" s="77"/>
      <c r="B2618" s="33" t="s">
        <v>691</v>
      </c>
      <c r="C2618" s="50"/>
      <c r="D2618" s="50"/>
      <c r="E2618" s="40" t="s">
        <v>252</v>
      </c>
      <c r="F2618" s="40">
        <f>SUM(F2619:F2629)</f>
        <v>21280.395210000002</v>
      </c>
    </row>
    <row r="2619" spans="1:6" outlineLevel="1" x14ac:dyDescent="0.25">
      <c r="B2619" s="34" t="s">
        <v>436</v>
      </c>
      <c r="C2619" s="39">
        <v>0.96699999999999997</v>
      </c>
      <c r="D2619" s="39" t="s">
        <v>201</v>
      </c>
      <c r="E2619" s="35">
        <v>2307.59</v>
      </c>
      <c r="F2619" s="35">
        <f t="shared" ref="F2619:F2629" si="86">+C2619*E2619</f>
        <v>2231.4395300000001</v>
      </c>
    </row>
    <row r="2620" spans="1:6" outlineLevel="1" x14ac:dyDescent="0.25">
      <c r="B2620" s="34" t="s">
        <v>471</v>
      </c>
      <c r="C2620" s="39">
        <v>1.899</v>
      </c>
      <c r="D2620" s="39" t="s">
        <v>201</v>
      </c>
      <c r="E2620" s="35">
        <v>2417.14</v>
      </c>
      <c r="F2620" s="35">
        <f t="shared" si="86"/>
        <v>4590.1488600000002</v>
      </c>
    </row>
    <row r="2621" spans="1:6" outlineLevel="1" x14ac:dyDescent="0.25">
      <c r="B2621" s="34" t="s">
        <v>437</v>
      </c>
      <c r="C2621" s="39">
        <v>2.8660000000000001</v>
      </c>
      <c r="D2621" s="39" t="s">
        <v>201</v>
      </c>
      <c r="E2621" s="35">
        <v>490.77</v>
      </c>
      <c r="F2621" s="35">
        <f t="shared" si="86"/>
        <v>1406.54682</v>
      </c>
    </row>
    <row r="2622" spans="1:6" outlineLevel="1" x14ac:dyDescent="0.25">
      <c r="B2622" s="34" t="s">
        <v>439</v>
      </c>
      <c r="C2622" s="39">
        <v>61.51</v>
      </c>
      <c r="D2622" s="39" t="s">
        <v>256</v>
      </c>
      <c r="E2622" s="35">
        <v>44.3</v>
      </c>
      <c r="F2622" s="35">
        <f t="shared" si="86"/>
        <v>2724.8929999999996</v>
      </c>
    </row>
    <row r="2623" spans="1:6" outlineLevel="1" x14ac:dyDescent="0.25">
      <c r="B2623" s="34" t="s">
        <v>316</v>
      </c>
      <c r="C2623" s="39">
        <v>12.3</v>
      </c>
      <c r="D2623" s="39" t="s">
        <v>112</v>
      </c>
      <c r="E2623" s="35">
        <v>27.69</v>
      </c>
      <c r="F2623" s="35">
        <f t="shared" si="86"/>
        <v>340.58700000000005</v>
      </c>
    </row>
    <row r="2624" spans="1:6" outlineLevel="1" x14ac:dyDescent="0.25">
      <c r="B2624" s="34" t="s">
        <v>440</v>
      </c>
      <c r="C2624" s="39">
        <v>2</v>
      </c>
      <c r="D2624" s="39" t="s">
        <v>112</v>
      </c>
      <c r="E2624" s="35">
        <v>49.56</v>
      </c>
      <c r="F2624" s="35">
        <f t="shared" si="86"/>
        <v>99.12</v>
      </c>
    </row>
    <row r="2625" spans="1:6" outlineLevel="1" x14ac:dyDescent="0.25">
      <c r="B2625" s="34" t="s">
        <v>441</v>
      </c>
      <c r="C2625" s="39">
        <v>2</v>
      </c>
      <c r="D2625" s="39" t="s">
        <v>112</v>
      </c>
      <c r="E2625" s="35">
        <v>40.380000000000003</v>
      </c>
      <c r="F2625" s="35">
        <f t="shared" si="86"/>
        <v>80.760000000000005</v>
      </c>
    </row>
    <row r="2626" spans="1:6" outlineLevel="1" x14ac:dyDescent="0.25">
      <c r="B2626" s="34" t="s">
        <v>680</v>
      </c>
      <c r="C2626" s="39">
        <v>8</v>
      </c>
      <c r="D2626" s="39" t="s">
        <v>290</v>
      </c>
      <c r="E2626" s="35">
        <v>284.7</v>
      </c>
      <c r="F2626" s="35">
        <f t="shared" si="86"/>
        <v>2277.6</v>
      </c>
    </row>
    <row r="2627" spans="1:6" outlineLevel="1" x14ac:dyDescent="0.25">
      <c r="B2627" s="34" t="s">
        <v>681</v>
      </c>
      <c r="C2627" s="39">
        <v>8</v>
      </c>
      <c r="D2627" s="39" t="s">
        <v>290</v>
      </c>
      <c r="E2627" s="35">
        <v>98.53</v>
      </c>
      <c r="F2627" s="35">
        <f t="shared" si="86"/>
        <v>788.24</v>
      </c>
    </row>
    <row r="2628" spans="1:6" outlineLevel="1" x14ac:dyDescent="0.25">
      <c r="B2628" s="34" t="s">
        <v>443</v>
      </c>
      <c r="C2628" s="39">
        <v>10</v>
      </c>
      <c r="D2628" s="39" t="s">
        <v>13</v>
      </c>
      <c r="E2628" s="35">
        <v>32.86</v>
      </c>
      <c r="F2628" s="35">
        <f t="shared" si="86"/>
        <v>328.6</v>
      </c>
    </row>
    <row r="2629" spans="1:6" outlineLevel="1" x14ac:dyDescent="0.25">
      <c r="B2629" s="34" t="s">
        <v>447</v>
      </c>
      <c r="C2629" s="39">
        <v>1</v>
      </c>
      <c r="D2629" s="39" t="s">
        <v>252</v>
      </c>
      <c r="E2629" s="35">
        <v>6412.46</v>
      </c>
      <c r="F2629" s="35">
        <f t="shared" si="86"/>
        <v>6412.46</v>
      </c>
    </row>
    <row r="2630" spans="1:6" outlineLevel="1" x14ac:dyDescent="0.25">
      <c r="B2630" s="34"/>
      <c r="C2630" s="39"/>
      <c r="D2630" s="39"/>
      <c r="E2630" s="35"/>
      <c r="F2630" s="35"/>
    </row>
    <row r="2631" spans="1:6" ht="31.5" outlineLevel="1" x14ac:dyDescent="0.25">
      <c r="A2631" s="77"/>
      <c r="B2631" s="33" t="s">
        <v>692</v>
      </c>
      <c r="C2631" s="50"/>
      <c r="D2631" s="50"/>
      <c r="E2631" s="40" t="s">
        <v>252</v>
      </c>
      <c r="F2631" s="40">
        <f>SUM(F2632:F2634)</f>
        <v>21359.985639999999</v>
      </c>
    </row>
    <row r="2632" spans="1:6" outlineLevel="1" x14ac:dyDescent="0.25">
      <c r="B2632" s="34" t="s">
        <v>690</v>
      </c>
      <c r="C2632" s="39">
        <v>1</v>
      </c>
      <c r="D2632" s="39" t="s">
        <v>231</v>
      </c>
      <c r="E2632" s="35">
        <v>6821.59</v>
      </c>
      <c r="F2632" s="35">
        <f>+C2632*E2632</f>
        <v>6821.59</v>
      </c>
    </row>
    <row r="2633" spans="1:6" outlineLevel="1" x14ac:dyDescent="0.25">
      <c r="B2633" s="34" t="s">
        <v>437</v>
      </c>
      <c r="C2633" s="39">
        <v>2.8660000000000001</v>
      </c>
      <c r="D2633" s="39" t="s">
        <v>201</v>
      </c>
      <c r="E2633" s="35">
        <v>518.54</v>
      </c>
      <c r="F2633" s="35">
        <f>+C2633*E2633</f>
        <v>1486.13564</v>
      </c>
    </row>
    <row r="2634" spans="1:6" outlineLevel="1" x14ac:dyDescent="0.25">
      <c r="B2634" s="34" t="s">
        <v>505</v>
      </c>
      <c r="C2634" s="39">
        <v>1</v>
      </c>
      <c r="D2634" s="39" t="s">
        <v>231</v>
      </c>
      <c r="E2634" s="35">
        <v>13052.26</v>
      </c>
      <c r="F2634" s="35">
        <f>+C2634*E2634</f>
        <v>13052.26</v>
      </c>
    </row>
    <row r="2635" spans="1:6" outlineLevel="1" x14ac:dyDescent="0.25">
      <c r="B2635" s="34"/>
      <c r="C2635" s="39"/>
      <c r="D2635" s="39"/>
      <c r="E2635" s="35"/>
      <c r="F2635" s="35"/>
    </row>
    <row r="2636" spans="1:6" outlineLevel="1" x14ac:dyDescent="0.25">
      <c r="A2636" s="77"/>
      <c r="B2636" s="33" t="s">
        <v>693</v>
      </c>
      <c r="C2636" s="50"/>
      <c r="D2636" s="50"/>
      <c r="E2636" s="40" t="s">
        <v>252</v>
      </c>
      <c r="F2636" s="40">
        <f>SUM(F2637:F2640)</f>
        <v>21280.395210000002</v>
      </c>
    </row>
    <row r="2637" spans="1:6" outlineLevel="1" x14ac:dyDescent="0.25">
      <c r="B2637" s="34" t="s">
        <v>436</v>
      </c>
      <c r="C2637" s="39">
        <v>0.96699999999999997</v>
      </c>
      <c r="D2637" s="39" t="s">
        <v>201</v>
      </c>
      <c r="E2637" s="35">
        <v>2307.59</v>
      </c>
      <c r="F2637" s="35">
        <f>+C2637*E2637</f>
        <v>2231.4395300000001</v>
      </c>
    </row>
    <row r="2638" spans="1:6" outlineLevel="1" x14ac:dyDescent="0.25">
      <c r="B2638" s="34" t="s">
        <v>471</v>
      </c>
      <c r="C2638" s="39">
        <v>1.899</v>
      </c>
      <c r="D2638" s="39" t="s">
        <v>201</v>
      </c>
      <c r="E2638" s="35">
        <v>2417.14</v>
      </c>
      <c r="F2638" s="35">
        <f>+C2638*E2638</f>
        <v>4590.1488600000002</v>
      </c>
    </row>
    <row r="2639" spans="1:6" outlineLevel="1" x14ac:dyDescent="0.25">
      <c r="B2639" s="34" t="s">
        <v>437</v>
      </c>
      <c r="C2639" s="39">
        <v>2.8660000000000001</v>
      </c>
      <c r="D2639" s="39" t="s">
        <v>201</v>
      </c>
      <c r="E2639" s="35">
        <v>490.77</v>
      </c>
      <c r="F2639" s="35">
        <f>+C2639*E2639</f>
        <v>1406.54682</v>
      </c>
    </row>
    <row r="2640" spans="1:6" outlineLevel="1" x14ac:dyDescent="0.25">
      <c r="B2640" s="34" t="s">
        <v>505</v>
      </c>
      <c r="C2640" s="39">
        <v>1</v>
      </c>
      <c r="D2640" s="39" t="s">
        <v>231</v>
      </c>
      <c r="E2640" s="35">
        <v>13052.26</v>
      </c>
      <c r="F2640" s="35">
        <f>+C2640*E2640</f>
        <v>13052.26</v>
      </c>
    </row>
    <row r="2641" spans="1:6" outlineLevel="1" x14ac:dyDescent="0.25">
      <c r="B2641" s="34"/>
      <c r="C2641" s="39"/>
      <c r="D2641" s="39"/>
      <c r="E2641" s="35"/>
      <c r="F2641" s="35"/>
    </row>
    <row r="2642" spans="1:6" ht="31.5" outlineLevel="1" x14ac:dyDescent="0.25">
      <c r="A2642" s="77"/>
      <c r="B2642" s="33" t="s">
        <v>692</v>
      </c>
      <c r="C2642" s="50"/>
      <c r="D2642" s="50"/>
      <c r="E2642" s="40" t="s">
        <v>252</v>
      </c>
      <c r="F2642" s="40">
        <f>SUM(F2643:F2646)</f>
        <v>21359.98403</v>
      </c>
    </row>
    <row r="2643" spans="1:6" outlineLevel="1" x14ac:dyDescent="0.25">
      <c r="B2643" s="34" t="s">
        <v>436</v>
      </c>
      <c r="C2643" s="39">
        <v>0.96699999999999997</v>
      </c>
      <c r="D2643" s="39" t="s">
        <v>201</v>
      </c>
      <c r="E2643" s="35">
        <v>2307.59</v>
      </c>
      <c r="F2643" s="35">
        <f>+C2643*E2643</f>
        <v>2231.4395300000001</v>
      </c>
    </row>
    <row r="2644" spans="1:6" outlineLevel="1" x14ac:dyDescent="0.25">
      <c r="B2644" s="34" t="s">
        <v>471</v>
      </c>
      <c r="C2644" s="39">
        <v>1.899</v>
      </c>
      <c r="D2644" s="39" t="s">
        <v>201</v>
      </c>
      <c r="E2644" s="35">
        <v>2417.14</v>
      </c>
      <c r="F2644" s="35">
        <f>+C2644*E2644</f>
        <v>4590.1488600000002</v>
      </c>
    </row>
    <row r="2645" spans="1:6" outlineLevel="1" x14ac:dyDescent="0.25">
      <c r="B2645" s="34" t="s">
        <v>437</v>
      </c>
      <c r="C2645" s="39">
        <v>2.8660000000000001</v>
      </c>
      <c r="D2645" s="39" t="s">
        <v>201</v>
      </c>
      <c r="E2645" s="35">
        <v>518.54</v>
      </c>
      <c r="F2645" s="35">
        <f>+C2645*E2645</f>
        <v>1486.13564</v>
      </c>
    </row>
    <row r="2646" spans="1:6" outlineLevel="1" x14ac:dyDescent="0.25">
      <c r="B2646" s="34" t="s">
        <v>505</v>
      </c>
      <c r="C2646" s="39">
        <v>1</v>
      </c>
      <c r="D2646" s="39" t="s">
        <v>231</v>
      </c>
      <c r="E2646" s="35">
        <v>13052.26</v>
      </c>
      <c r="F2646" s="35">
        <f>+C2646*E2646</f>
        <v>13052.26</v>
      </c>
    </row>
    <row r="2647" spans="1:6" outlineLevel="1" x14ac:dyDescent="0.25">
      <c r="B2647" s="34"/>
      <c r="C2647" s="39"/>
      <c r="D2647" s="39"/>
      <c r="E2647" s="35"/>
      <c r="F2647" s="35"/>
    </row>
    <row r="2648" spans="1:6" outlineLevel="1" x14ac:dyDescent="0.25">
      <c r="A2648" s="77"/>
      <c r="B2648" s="33" t="s">
        <v>694</v>
      </c>
      <c r="C2648" s="50"/>
      <c r="D2648" s="50"/>
      <c r="E2648" s="40" t="s">
        <v>252</v>
      </c>
      <c r="F2648" s="40">
        <f>SUM(F2649:F2659)</f>
        <v>20852.74756</v>
      </c>
    </row>
    <row r="2649" spans="1:6" outlineLevel="1" x14ac:dyDescent="0.25">
      <c r="B2649" s="34" t="s">
        <v>436</v>
      </c>
      <c r="C2649" s="39">
        <v>0.77600000000000002</v>
      </c>
      <c r="D2649" s="39" t="s">
        <v>201</v>
      </c>
      <c r="E2649" s="35">
        <v>2307.59</v>
      </c>
      <c r="F2649" s="35">
        <f t="shared" ref="F2649:F2659" si="87">+C2649*E2649</f>
        <v>1790.6898400000002</v>
      </c>
    </row>
    <row r="2650" spans="1:6" outlineLevel="1" x14ac:dyDescent="0.25">
      <c r="B2650" s="34" t="s">
        <v>684</v>
      </c>
      <c r="C2650" s="39">
        <v>2.4</v>
      </c>
      <c r="D2650" s="39" t="s">
        <v>201</v>
      </c>
      <c r="E2650" s="35">
        <v>2392.44</v>
      </c>
      <c r="F2650" s="35">
        <f t="shared" si="87"/>
        <v>5741.8559999999998</v>
      </c>
    </row>
    <row r="2651" spans="1:6" outlineLevel="1" x14ac:dyDescent="0.25">
      <c r="B2651" s="34" t="s">
        <v>437</v>
      </c>
      <c r="C2651" s="39">
        <v>3.1760000000000002</v>
      </c>
      <c r="D2651" s="39" t="s">
        <v>201</v>
      </c>
      <c r="E2651" s="35">
        <v>490.77</v>
      </c>
      <c r="F2651" s="35">
        <f t="shared" si="87"/>
        <v>1558.68552</v>
      </c>
    </row>
    <row r="2652" spans="1:6" outlineLevel="1" x14ac:dyDescent="0.25">
      <c r="B2652" s="34" t="s">
        <v>439</v>
      </c>
      <c r="C2652" s="39">
        <v>48.02</v>
      </c>
      <c r="D2652" s="39" t="s">
        <v>256</v>
      </c>
      <c r="E2652" s="35">
        <v>44.3</v>
      </c>
      <c r="F2652" s="35">
        <f t="shared" si="87"/>
        <v>2127.2860000000001</v>
      </c>
    </row>
    <row r="2653" spans="1:6" outlineLevel="1" x14ac:dyDescent="0.25">
      <c r="B2653" s="34" t="s">
        <v>316</v>
      </c>
      <c r="C2653" s="39">
        <v>9.6</v>
      </c>
      <c r="D2653" s="39" t="s">
        <v>112</v>
      </c>
      <c r="E2653" s="35">
        <v>27.69</v>
      </c>
      <c r="F2653" s="35">
        <f t="shared" si="87"/>
        <v>265.82400000000001</v>
      </c>
    </row>
    <row r="2654" spans="1:6" outlineLevel="1" x14ac:dyDescent="0.25">
      <c r="B2654" s="34" t="s">
        <v>440</v>
      </c>
      <c r="C2654" s="39">
        <v>1.39</v>
      </c>
      <c r="D2654" s="39" t="s">
        <v>112</v>
      </c>
      <c r="E2654" s="35">
        <v>49.56</v>
      </c>
      <c r="F2654" s="35">
        <f t="shared" si="87"/>
        <v>68.888400000000004</v>
      </c>
    </row>
    <row r="2655" spans="1:6" outlineLevel="1" x14ac:dyDescent="0.25">
      <c r="B2655" s="34" t="s">
        <v>441</v>
      </c>
      <c r="C2655" s="39">
        <v>1.39</v>
      </c>
      <c r="D2655" s="39" t="s">
        <v>112</v>
      </c>
      <c r="E2655" s="35">
        <v>40.380000000000003</v>
      </c>
      <c r="F2655" s="35">
        <f t="shared" si="87"/>
        <v>56.1282</v>
      </c>
    </row>
    <row r="2656" spans="1:6" outlineLevel="1" x14ac:dyDescent="0.25">
      <c r="B2656" s="34" t="s">
        <v>680</v>
      </c>
      <c r="C2656" s="39">
        <v>5.56</v>
      </c>
      <c r="D2656" s="39" t="s">
        <v>290</v>
      </c>
      <c r="E2656" s="35">
        <v>341.64</v>
      </c>
      <c r="F2656" s="35">
        <f t="shared" si="87"/>
        <v>1899.5183999999997</v>
      </c>
    </row>
    <row r="2657" spans="1:6" outlineLevel="1" x14ac:dyDescent="0.25">
      <c r="B2657" s="34" t="s">
        <v>681</v>
      </c>
      <c r="C2657" s="39">
        <v>5.56</v>
      </c>
      <c r="D2657" s="39" t="s">
        <v>290</v>
      </c>
      <c r="E2657" s="35">
        <v>118.23</v>
      </c>
      <c r="F2657" s="35">
        <f t="shared" si="87"/>
        <v>657.35879999999997</v>
      </c>
    </row>
    <row r="2658" spans="1:6" outlineLevel="1" x14ac:dyDescent="0.25">
      <c r="B2658" s="34" t="s">
        <v>443</v>
      </c>
      <c r="C2658" s="39">
        <v>8.34</v>
      </c>
      <c r="D2658" s="39" t="s">
        <v>13</v>
      </c>
      <c r="E2658" s="35">
        <v>32.86</v>
      </c>
      <c r="F2658" s="35">
        <f t="shared" si="87"/>
        <v>274.05239999999998</v>
      </c>
    </row>
    <row r="2659" spans="1:6" outlineLevel="1" x14ac:dyDescent="0.25">
      <c r="B2659" s="34" t="s">
        <v>447</v>
      </c>
      <c r="C2659" s="39">
        <v>1</v>
      </c>
      <c r="D2659" s="39" t="s">
        <v>252</v>
      </c>
      <c r="E2659" s="35">
        <v>6412.46</v>
      </c>
      <c r="F2659" s="35">
        <f t="shared" si="87"/>
        <v>6412.46</v>
      </c>
    </row>
    <row r="2660" spans="1:6" outlineLevel="1" x14ac:dyDescent="0.25">
      <c r="B2660" s="34"/>
      <c r="C2660" s="39"/>
      <c r="D2660" s="39"/>
      <c r="E2660" s="35"/>
      <c r="F2660" s="35"/>
    </row>
    <row r="2661" spans="1:6" ht="31.5" outlineLevel="1" x14ac:dyDescent="0.25">
      <c r="A2661" s="77"/>
      <c r="B2661" s="33" t="s">
        <v>695</v>
      </c>
      <c r="C2661" s="50"/>
      <c r="D2661" s="50"/>
      <c r="E2661" s="40" t="s">
        <v>252</v>
      </c>
      <c r="F2661" s="40">
        <f>SUM(F2662:F2664)</f>
        <v>20940.95304</v>
      </c>
    </row>
    <row r="2662" spans="1:6" outlineLevel="1" x14ac:dyDescent="0.25">
      <c r="B2662" s="34" t="s">
        <v>690</v>
      </c>
      <c r="C2662" s="39">
        <v>1</v>
      </c>
      <c r="D2662" s="39" t="s">
        <v>231</v>
      </c>
      <c r="E2662" s="35">
        <v>7532.5499999999993</v>
      </c>
      <c r="F2662" s="35">
        <f>+C2662*E2662</f>
        <v>7532.5499999999993</v>
      </c>
    </row>
    <row r="2663" spans="1:6" outlineLevel="1" x14ac:dyDescent="0.25">
      <c r="B2663" s="34" t="s">
        <v>437</v>
      </c>
      <c r="C2663" s="39">
        <v>3.1760000000000002</v>
      </c>
      <c r="D2663" s="39" t="s">
        <v>201</v>
      </c>
      <c r="E2663" s="35">
        <v>518.54</v>
      </c>
      <c r="F2663" s="35">
        <f>+C2663*E2663</f>
        <v>1646.8830399999999</v>
      </c>
    </row>
    <row r="2664" spans="1:6" outlineLevel="1" x14ac:dyDescent="0.25">
      <c r="B2664" s="34" t="s">
        <v>505</v>
      </c>
      <c r="C2664" s="39">
        <v>1</v>
      </c>
      <c r="D2664" s="39" t="s">
        <v>231</v>
      </c>
      <c r="E2664" s="35">
        <v>11761.52</v>
      </c>
      <c r="F2664" s="35">
        <f>+C2664*E2664</f>
        <v>11761.52</v>
      </c>
    </row>
    <row r="2665" spans="1:6" outlineLevel="1" x14ac:dyDescent="0.25">
      <c r="B2665" s="34"/>
      <c r="C2665" s="39"/>
      <c r="D2665" s="39"/>
      <c r="E2665" s="35"/>
      <c r="F2665" s="35"/>
    </row>
    <row r="2666" spans="1:6" outlineLevel="1" x14ac:dyDescent="0.25">
      <c r="A2666" s="77"/>
      <c r="B2666" s="33" t="s">
        <v>694</v>
      </c>
      <c r="C2666" s="50"/>
      <c r="D2666" s="50"/>
      <c r="E2666" s="40" t="s">
        <v>252</v>
      </c>
      <c r="F2666" s="40">
        <f>SUM(F2667:F2670)</f>
        <v>20912.031360000001</v>
      </c>
    </row>
    <row r="2667" spans="1:6" outlineLevel="1" x14ac:dyDescent="0.25">
      <c r="B2667" s="34" t="s">
        <v>436</v>
      </c>
      <c r="C2667" s="39">
        <v>0.77600000000000002</v>
      </c>
      <c r="D2667" s="39" t="s">
        <v>201</v>
      </c>
      <c r="E2667" s="35">
        <v>2307.59</v>
      </c>
      <c r="F2667" s="35">
        <f>+C2667*E2667</f>
        <v>1790.6898400000002</v>
      </c>
    </row>
    <row r="2668" spans="1:6" outlineLevel="1" x14ac:dyDescent="0.25">
      <c r="B2668" s="34" t="s">
        <v>471</v>
      </c>
      <c r="C2668" s="39">
        <v>2.4</v>
      </c>
      <c r="D2668" s="39" t="s">
        <v>201</v>
      </c>
      <c r="E2668" s="35">
        <v>2417.14</v>
      </c>
      <c r="F2668" s="35">
        <f>+C2668*E2668</f>
        <v>5801.1359999999995</v>
      </c>
    </row>
    <row r="2669" spans="1:6" outlineLevel="1" x14ac:dyDescent="0.25">
      <c r="B2669" s="34" t="s">
        <v>437</v>
      </c>
      <c r="C2669" s="39">
        <v>3.1760000000000002</v>
      </c>
      <c r="D2669" s="39" t="s">
        <v>201</v>
      </c>
      <c r="E2669" s="35">
        <v>490.77</v>
      </c>
      <c r="F2669" s="35">
        <f>+C2669*E2669</f>
        <v>1558.68552</v>
      </c>
    </row>
    <row r="2670" spans="1:6" outlineLevel="1" x14ac:dyDescent="0.25">
      <c r="B2670" s="34" t="s">
        <v>505</v>
      </c>
      <c r="C2670" s="39">
        <v>1</v>
      </c>
      <c r="D2670" s="39" t="s">
        <v>231</v>
      </c>
      <c r="E2670" s="35">
        <v>11761.52</v>
      </c>
      <c r="F2670" s="35">
        <f>+C2670*E2670</f>
        <v>11761.52</v>
      </c>
    </row>
    <row r="2671" spans="1:6" outlineLevel="1" x14ac:dyDescent="0.25">
      <c r="B2671" s="34"/>
      <c r="C2671" s="39"/>
      <c r="D2671" s="39"/>
      <c r="E2671" s="35"/>
      <c r="F2671" s="35"/>
    </row>
    <row r="2672" spans="1:6" ht="31.5" outlineLevel="1" x14ac:dyDescent="0.25">
      <c r="A2672" s="77"/>
      <c r="B2672" s="33" t="s">
        <v>695</v>
      </c>
      <c r="C2672" s="50"/>
      <c r="D2672" s="50"/>
      <c r="E2672" s="40" t="s">
        <v>252</v>
      </c>
      <c r="F2672" s="40">
        <f>SUM(F2673:F2676)</f>
        <v>21000.228880000002</v>
      </c>
    </row>
    <row r="2673" spans="1:6" outlineLevel="1" x14ac:dyDescent="0.25">
      <c r="B2673" s="34" t="s">
        <v>436</v>
      </c>
      <c r="C2673" s="39">
        <v>0.77600000000000002</v>
      </c>
      <c r="D2673" s="39" t="s">
        <v>201</v>
      </c>
      <c r="E2673" s="35">
        <v>2307.59</v>
      </c>
      <c r="F2673" s="35">
        <f>+C2673*E2673</f>
        <v>1790.6898400000002</v>
      </c>
    </row>
    <row r="2674" spans="1:6" outlineLevel="1" x14ac:dyDescent="0.25">
      <c r="B2674" s="34" t="s">
        <v>471</v>
      </c>
      <c r="C2674" s="39">
        <v>2.4</v>
      </c>
      <c r="D2674" s="39" t="s">
        <v>201</v>
      </c>
      <c r="E2674" s="35">
        <v>2417.14</v>
      </c>
      <c r="F2674" s="35">
        <f>+C2674*E2674</f>
        <v>5801.1359999999995</v>
      </c>
    </row>
    <row r="2675" spans="1:6" outlineLevel="1" x14ac:dyDescent="0.25">
      <c r="B2675" s="34" t="s">
        <v>437</v>
      </c>
      <c r="C2675" s="39">
        <v>3.1760000000000002</v>
      </c>
      <c r="D2675" s="39" t="s">
        <v>201</v>
      </c>
      <c r="E2675" s="35">
        <v>518.54</v>
      </c>
      <c r="F2675" s="35">
        <f>+C2675*E2675</f>
        <v>1646.8830399999999</v>
      </c>
    </row>
    <row r="2676" spans="1:6" outlineLevel="1" x14ac:dyDescent="0.25">
      <c r="B2676" s="34" t="s">
        <v>505</v>
      </c>
      <c r="C2676" s="39">
        <v>1</v>
      </c>
      <c r="D2676" s="39" t="s">
        <v>231</v>
      </c>
      <c r="E2676" s="35">
        <v>11761.52</v>
      </c>
      <c r="F2676" s="35">
        <f>+C2676*E2676</f>
        <v>11761.52</v>
      </c>
    </row>
    <row r="2677" spans="1:6" outlineLevel="1" x14ac:dyDescent="0.25">
      <c r="B2677" s="34"/>
      <c r="C2677" s="39"/>
      <c r="D2677" s="39"/>
      <c r="E2677" s="35"/>
      <c r="F2677" s="35"/>
    </row>
    <row r="2678" spans="1:6" outlineLevel="1" x14ac:dyDescent="0.25">
      <c r="A2678" s="77"/>
      <c r="B2678" s="33" t="s">
        <v>696</v>
      </c>
      <c r="C2678" s="50"/>
      <c r="D2678" s="50"/>
      <c r="E2678" s="40" t="s">
        <v>252</v>
      </c>
      <c r="F2678" s="40">
        <f>SUM(F2679:F2690)</f>
        <v>17912.210930000001</v>
      </c>
    </row>
    <row r="2679" spans="1:6" outlineLevel="1" x14ac:dyDescent="0.25">
      <c r="B2679" s="34" t="s">
        <v>436</v>
      </c>
      <c r="C2679" s="39">
        <v>0.752</v>
      </c>
      <c r="D2679" s="39" t="s">
        <v>201</v>
      </c>
      <c r="E2679" s="35">
        <v>2307.59</v>
      </c>
      <c r="F2679" s="35">
        <f t="shared" ref="F2679:F2690" si="88">+C2679*E2679</f>
        <v>1735.3076800000001</v>
      </c>
    </row>
    <row r="2680" spans="1:6" outlineLevel="1" x14ac:dyDescent="0.25">
      <c r="B2680" s="34" t="s">
        <v>462</v>
      </c>
      <c r="C2680" s="39">
        <v>0.16200000000000001</v>
      </c>
      <c r="D2680" s="39" t="s">
        <v>201</v>
      </c>
      <c r="E2680" s="35">
        <v>2316.91</v>
      </c>
      <c r="F2680" s="35">
        <f t="shared" si="88"/>
        <v>375.33941999999996</v>
      </c>
    </row>
    <row r="2681" spans="1:6" outlineLevel="1" x14ac:dyDescent="0.25">
      <c r="B2681" s="34" t="s">
        <v>684</v>
      </c>
      <c r="C2681" s="39">
        <v>1.6890000000000001</v>
      </c>
      <c r="D2681" s="39" t="s">
        <v>201</v>
      </c>
      <c r="E2681" s="35">
        <v>2392.44</v>
      </c>
      <c r="F2681" s="35">
        <f t="shared" si="88"/>
        <v>4040.8311600000002</v>
      </c>
    </row>
    <row r="2682" spans="1:6" outlineLevel="1" x14ac:dyDescent="0.25">
      <c r="B2682" s="34" t="s">
        <v>437</v>
      </c>
      <c r="C2682" s="39">
        <v>2.4409999999999998</v>
      </c>
      <c r="D2682" s="39" t="s">
        <v>201</v>
      </c>
      <c r="E2682" s="35">
        <v>490.77</v>
      </c>
      <c r="F2682" s="35">
        <f t="shared" si="88"/>
        <v>1197.96957</v>
      </c>
    </row>
    <row r="2683" spans="1:6" outlineLevel="1" x14ac:dyDescent="0.25">
      <c r="B2683" s="34" t="s">
        <v>439</v>
      </c>
      <c r="C2683" s="39">
        <v>39.229999999999997</v>
      </c>
      <c r="D2683" s="39" t="s">
        <v>256</v>
      </c>
      <c r="E2683" s="35">
        <v>44.3</v>
      </c>
      <c r="F2683" s="35">
        <f t="shared" si="88"/>
        <v>1737.8889999999997</v>
      </c>
    </row>
    <row r="2684" spans="1:6" outlineLevel="1" x14ac:dyDescent="0.25">
      <c r="B2684" s="34" t="s">
        <v>316</v>
      </c>
      <c r="C2684" s="39">
        <v>7.85</v>
      </c>
      <c r="D2684" s="39" t="s">
        <v>112</v>
      </c>
      <c r="E2684" s="35">
        <v>27.69</v>
      </c>
      <c r="F2684" s="35">
        <f t="shared" si="88"/>
        <v>217.3665</v>
      </c>
    </row>
    <row r="2685" spans="1:6" outlineLevel="1" x14ac:dyDescent="0.25">
      <c r="B2685" s="34" t="s">
        <v>440</v>
      </c>
      <c r="C2685" s="39">
        <v>0.78</v>
      </c>
      <c r="D2685" s="39" t="s">
        <v>112</v>
      </c>
      <c r="E2685" s="35">
        <v>49.56</v>
      </c>
      <c r="F2685" s="35">
        <f t="shared" si="88"/>
        <v>38.656800000000004</v>
      </c>
    </row>
    <row r="2686" spans="1:6" outlineLevel="1" x14ac:dyDescent="0.25">
      <c r="B2686" s="34" t="s">
        <v>441</v>
      </c>
      <c r="C2686" s="39">
        <v>0.78</v>
      </c>
      <c r="D2686" s="39" t="s">
        <v>112</v>
      </c>
      <c r="E2686" s="35">
        <v>40.380000000000003</v>
      </c>
      <c r="F2686" s="35">
        <f t="shared" si="88"/>
        <v>31.496400000000005</v>
      </c>
    </row>
    <row r="2687" spans="1:6" outlineLevel="1" x14ac:dyDescent="0.25">
      <c r="B2687" s="34" t="s">
        <v>680</v>
      </c>
      <c r="C2687" s="39">
        <v>3.13</v>
      </c>
      <c r="D2687" s="39" t="s">
        <v>290</v>
      </c>
      <c r="E2687" s="35">
        <v>455.52</v>
      </c>
      <c r="F2687" s="35">
        <f t="shared" si="88"/>
        <v>1425.7775999999999</v>
      </c>
    </row>
    <row r="2688" spans="1:6" outlineLevel="1" x14ac:dyDescent="0.25">
      <c r="B2688" s="34" t="s">
        <v>681</v>
      </c>
      <c r="C2688" s="39">
        <v>3.13</v>
      </c>
      <c r="D2688" s="39" t="s">
        <v>290</v>
      </c>
      <c r="E2688" s="35">
        <v>157.63999999999999</v>
      </c>
      <c r="F2688" s="35">
        <f t="shared" si="88"/>
        <v>493.41319999999996</v>
      </c>
    </row>
    <row r="2689" spans="1:6" outlineLevel="1" x14ac:dyDescent="0.25">
      <c r="B2689" s="34" t="s">
        <v>443</v>
      </c>
      <c r="C2689" s="39">
        <v>6.26</v>
      </c>
      <c r="D2689" s="39" t="s">
        <v>13</v>
      </c>
      <c r="E2689" s="35">
        <v>32.86</v>
      </c>
      <c r="F2689" s="35">
        <f t="shared" si="88"/>
        <v>205.70359999999999</v>
      </c>
    </row>
    <row r="2690" spans="1:6" outlineLevel="1" x14ac:dyDescent="0.25">
      <c r="B2690" s="34" t="s">
        <v>447</v>
      </c>
      <c r="C2690" s="39">
        <v>1</v>
      </c>
      <c r="D2690" s="39" t="s">
        <v>252</v>
      </c>
      <c r="E2690" s="35">
        <v>6412.46</v>
      </c>
      <c r="F2690" s="35">
        <f t="shared" si="88"/>
        <v>6412.46</v>
      </c>
    </row>
    <row r="2691" spans="1:6" outlineLevel="1" x14ac:dyDescent="0.25">
      <c r="B2691" s="34"/>
      <c r="C2691" s="39"/>
      <c r="D2691" s="39"/>
      <c r="E2691" s="35"/>
      <c r="F2691" s="35"/>
    </row>
    <row r="2692" spans="1:6" ht="31.5" outlineLevel="1" x14ac:dyDescent="0.25">
      <c r="A2692" s="77"/>
      <c r="B2692" s="33" t="s">
        <v>697</v>
      </c>
      <c r="C2692" s="50"/>
      <c r="D2692" s="50"/>
      <c r="E2692" s="40" t="s">
        <v>252</v>
      </c>
      <c r="F2692" s="40">
        <f>SUM(F2693:F2695)</f>
        <v>17980.006139999998</v>
      </c>
    </row>
    <row r="2693" spans="1:6" outlineLevel="1" x14ac:dyDescent="0.25">
      <c r="B2693" s="34" t="s">
        <v>698</v>
      </c>
      <c r="C2693" s="39">
        <v>1</v>
      </c>
      <c r="D2693" s="39" t="s">
        <v>231</v>
      </c>
      <c r="E2693" s="35">
        <v>6151.48</v>
      </c>
      <c r="F2693" s="35">
        <f>+C2693*E2693</f>
        <v>6151.48</v>
      </c>
    </row>
    <row r="2694" spans="1:6" outlineLevel="1" x14ac:dyDescent="0.25">
      <c r="B2694" s="34" t="s">
        <v>437</v>
      </c>
      <c r="C2694" s="39">
        <v>2.4409999999999998</v>
      </c>
      <c r="D2694" s="39" t="s">
        <v>201</v>
      </c>
      <c r="E2694" s="35">
        <v>518.54</v>
      </c>
      <c r="F2694" s="35">
        <f>+C2694*E2694</f>
        <v>1265.7561399999997</v>
      </c>
    </row>
    <row r="2695" spans="1:6" outlineLevel="1" x14ac:dyDescent="0.25">
      <c r="B2695" s="34" t="s">
        <v>505</v>
      </c>
      <c r="C2695" s="39">
        <v>1</v>
      </c>
      <c r="D2695" s="39" t="s">
        <v>231</v>
      </c>
      <c r="E2695" s="35">
        <v>10562.77</v>
      </c>
      <c r="F2695" s="35">
        <f>+C2695*E2695</f>
        <v>10562.77</v>
      </c>
    </row>
    <row r="2696" spans="1:6" outlineLevel="1" x14ac:dyDescent="0.25">
      <c r="B2696" s="34"/>
      <c r="C2696" s="39"/>
      <c r="D2696" s="39"/>
      <c r="E2696" s="35"/>
      <c r="F2696" s="35"/>
    </row>
    <row r="2697" spans="1:6" outlineLevel="1" x14ac:dyDescent="0.25">
      <c r="A2697" s="77"/>
      <c r="B2697" s="33" t="s">
        <v>696</v>
      </c>
      <c r="C2697" s="50"/>
      <c r="D2697" s="50"/>
      <c r="E2697" s="40" t="s">
        <v>252</v>
      </c>
      <c r="F2697" s="40">
        <f>SUM(F2698:F2702)</f>
        <v>17953.936130000002</v>
      </c>
    </row>
    <row r="2698" spans="1:6" outlineLevel="1" x14ac:dyDescent="0.25">
      <c r="B2698" s="34" t="s">
        <v>436</v>
      </c>
      <c r="C2698" s="39">
        <v>0.752</v>
      </c>
      <c r="D2698" s="39" t="s">
        <v>201</v>
      </c>
      <c r="E2698" s="35">
        <v>2307.59</v>
      </c>
      <c r="F2698" s="35">
        <f>+C2698*E2698</f>
        <v>1735.3076800000001</v>
      </c>
    </row>
    <row r="2699" spans="1:6" outlineLevel="1" x14ac:dyDescent="0.25">
      <c r="B2699" s="34" t="s">
        <v>462</v>
      </c>
      <c r="C2699" s="39">
        <v>0.16200000000000001</v>
      </c>
      <c r="D2699" s="39" t="s">
        <v>201</v>
      </c>
      <c r="E2699" s="35">
        <v>2316.91</v>
      </c>
      <c r="F2699" s="35">
        <f>+C2699*E2699</f>
        <v>375.33941999999996</v>
      </c>
    </row>
    <row r="2700" spans="1:6" outlineLevel="1" x14ac:dyDescent="0.25">
      <c r="B2700" s="34" t="s">
        <v>684</v>
      </c>
      <c r="C2700" s="39">
        <v>1.6890000000000001</v>
      </c>
      <c r="D2700" s="39" t="s">
        <v>201</v>
      </c>
      <c r="E2700" s="35">
        <v>2417.14</v>
      </c>
      <c r="F2700" s="35">
        <f>+C2700*E2700</f>
        <v>4082.5494599999997</v>
      </c>
    </row>
    <row r="2701" spans="1:6" outlineLevel="1" x14ac:dyDescent="0.25">
      <c r="B2701" s="34" t="s">
        <v>437</v>
      </c>
      <c r="C2701" s="39">
        <v>2.4409999999999998</v>
      </c>
      <c r="D2701" s="39" t="s">
        <v>201</v>
      </c>
      <c r="E2701" s="35">
        <v>490.77</v>
      </c>
      <c r="F2701" s="35">
        <f>+C2701*E2701</f>
        <v>1197.96957</v>
      </c>
    </row>
    <row r="2702" spans="1:6" outlineLevel="1" x14ac:dyDescent="0.25">
      <c r="B2702" s="34" t="s">
        <v>505</v>
      </c>
      <c r="C2702" s="39">
        <v>1</v>
      </c>
      <c r="D2702" s="39" t="s">
        <v>231</v>
      </c>
      <c r="E2702" s="35">
        <v>10562.77</v>
      </c>
      <c r="F2702" s="35">
        <f>+C2702*E2702</f>
        <v>10562.77</v>
      </c>
    </row>
    <row r="2703" spans="1:6" outlineLevel="1" x14ac:dyDescent="0.25">
      <c r="B2703" s="34"/>
      <c r="C2703" s="39"/>
      <c r="D2703" s="39"/>
      <c r="E2703" s="35"/>
      <c r="F2703" s="35"/>
    </row>
    <row r="2704" spans="1:6" ht="31.5" outlineLevel="1" x14ac:dyDescent="0.25">
      <c r="A2704" s="77"/>
      <c r="B2704" s="33" t="s">
        <v>697</v>
      </c>
      <c r="C2704" s="50"/>
      <c r="D2704" s="50"/>
      <c r="E2704" s="40" t="s">
        <v>252</v>
      </c>
      <c r="F2704" s="40">
        <f>SUM(F2705:F2709)</f>
        <v>18021.722699999998</v>
      </c>
    </row>
    <row r="2705" spans="1:6" outlineLevel="1" x14ac:dyDescent="0.25">
      <c r="B2705" s="34" t="s">
        <v>436</v>
      </c>
      <c r="C2705" s="39">
        <v>0.752</v>
      </c>
      <c r="D2705" s="39" t="s">
        <v>201</v>
      </c>
      <c r="E2705" s="35">
        <v>2307.59</v>
      </c>
      <c r="F2705" s="35">
        <f>+C2705*E2705</f>
        <v>1735.3076800000001</v>
      </c>
    </row>
    <row r="2706" spans="1:6" outlineLevel="1" x14ac:dyDescent="0.25">
      <c r="B2706" s="34" t="s">
        <v>462</v>
      </c>
      <c r="C2706" s="39">
        <v>0.16200000000000001</v>
      </c>
      <c r="D2706" s="39" t="s">
        <v>201</v>
      </c>
      <c r="E2706" s="35">
        <v>2316.91</v>
      </c>
      <c r="F2706" s="35">
        <f>+C2706*E2706</f>
        <v>375.33941999999996</v>
      </c>
    </row>
    <row r="2707" spans="1:6" outlineLevel="1" x14ac:dyDescent="0.25">
      <c r="B2707" s="34" t="s">
        <v>684</v>
      </c>
      <c r="C2707" s="39">
        <v>1.6890000000000001</v>
      </c>
      <c r="D2707" s="39" t="s">
        <v>201</v>
      </c>
      <c r="E2707" s="35">
        <v>2417.14</v>
      </c>
      <c r="F2707" s="35">
        <f>+C2707*E2707</f>
        <v>4082.5494599999997</v>
      </c>
    </row>
    <row r="2708" spans="1:6" outlineLevel="1" x14ac:dyDescent="0.25">
      <c r="B2708" s="34" t="s">
        <v>437</v>
      </c>
      <c r="C2708" s="39">
        <v>2.4409999999999998</v>
      </c>
      <c r="D2708" s="39" t="s">
        <v>201</v>
      </c>
      <c r="E2708" s="35">
        <v>518.54</v>
      </c>
      <c r="F2708" s="35">
        <f>+C2708*E2708</f>
        <v>1265.7561399999997</v>
      </c>
    </row>
    <row r="2709" spans="1:6" outlineLevel="1" x14ac:dyDescent="0.25">
      <c r="B2709" s="34" t="s">
        <v>505</v>
      </c>
      <c r="C2709" s="39">
        <v>1</v>
      </c>
      <c r="D2709" s="39" t="s">
        <v>231</v>
      </c>
      <c r="E2709" s="35">
        <v>10562.77</v>
      </c>
      <c r="F2709" s="35">
        <f>+C2709*E2709</f>
        <v>10562.77</v>
      </c>
    </row>
    <row r="2710" spans="1:6" outlineLevel="1" x14ac:dyDescent="0.25">
      <c r="B2710" s="34"/>
      <c r="C2710" s="39"/>
      <c r="D2710" s="39"/>
      <c r="E2710" s="35"/>
      <c r="F2710" s="35"/>
    </row>
    <row r="2711" spans="1:6" ht="31.5" outlineLevel="1" x14ac:dyDescent="0.25">
      <c r="A2711" s="77"/>
      <c r="B2711" s="33" t="s">
        <v>699</v>
      </c>
      <c r="C2711" s="50"/>
      <c r="D2711" s="50"/>
      <c r="E2711" s="40" t="s">
        <v>252</v>
      </c>
      <c r="F2711" s="40">
        <f>SUM(F2712:F2716)</f>
        <v>17953.936130000002</v>
      </c>
    </row>
    <row r="2712" spans="1:6" outlineLevel="1" x14ac:dyDescent="0.25">
      <c r="B2712" s="34" t="s">
        <v>436</v>
      </c>
      <c r="C2712" s="39">
        <v>0.752</v>
      </c>
      <c r="D2712" s="39" t="s">
        <v>201</v>
      </c>
      <c r="E2712" s="35">
        <v>2307.59</v>
      </c>
      <c r="F2712" s="35">
        <f>+C2712*E2712</f>
        <v>1735.3076800000001</v>
      </c>
    </row>
    <row r="2713" spans="1:6" outlineLevel="1" x14ac:dyDescent="0.25">
      <c r="B2713" s="34" t="s">
        <v>485</v>
      </c>
      <c r="C2713" s="39">
        <v>0.16200000000000001</v>
      </c>
      <c r="D2713" s="39" t="s">
        <v>201</v>
      </c>
      <c r="E2713" s="35">
        <v>2316.91</v>
      </c>
      <c r="F2713" s="35">
        <f>+C2713*E2713</f>
        <v>375.33941999999996</v>
      </c>
    </row>
    <row r="2714" spans="1:6" outlineLevel="1" x14ac:dyDescent="0.25">
      <c r="B2714" s="34" t="s">
        <v>471</v>
      </c>
      <c r="C2714" s="39">
        <v>1.6890000000000001</v>
      </c>
      <c r="D2714" s="39" t="s">
        <v>201</v>
      </c>
      <c r="E2714" s="35">
        <v>2417.14</v>
      </c>
      <c r="F2714" s="35">
        <f>+C2714*E2714</f>
        <v>4082.5494599999997</v>
      </c>
    </row>
    <row r="2715" spans="1:6" outlineLevel="1" x14ac:dyDescent="0.25">
      <c r="B2715" s="34" t="s">
        <v>437</v>
      </c>
      <c r="C2715" s="39">
        <v>2.4409999999999998</v>
      </c>
      <c r="D2715" s="39" t="s">
        <v>201</v>
      </c>
      <c r="E2715" s="35">
        <v>490.77</v>
      </c>
      <c r="F2715" s="35">
        <f>+C2715*E2715</f>
        <v>1197.96957</v>
      </c>
    </row>
    <row r="2716" spans="1:6" outlineLevel="1" x14ac:dyDescent="0.25">
      <c r="B2716" s="34" t="s">
        <v>505</v>
      </c>
      <c r="C2716" s="39">
        <v>1</v>
      </c>
      <c r="D2716" s="39" t="s">
        <v>231</v>
      </c>
      <c r="E2716" s="35">
        <v>10562.77</v>
      </c>
      <c r="F2716" s="35">
        <f>+C2716*E2716</f>
        <v>10562.77</v>
      </c>
    </row>
    <row r="2717" spans="1:6" outlineLevel="1" x14ac:dyDescent="0.25">
      <c r="B2717" s="34"/>
      <c r="C2717" s="39"/>
      <c r="D2717" s="39"/>
      <c r="E2717" s="35"/>
      <c r="F2717" s="35"/>
    </row>
    <row r="2718" spans="1:6" ht="31.5" outlineLevel="1" x14ac:dyDescent="0.25">
      <c r="A2718" s="77"/>
      <c r="B2718" s="33" t="s">
        <v>700</v>
      </c>
      <c r="C2718" s="50"/>
      <c r="D2718" s="50"/>
      <c r="E2718" s="40" t="s">
        <v>252</v>
      </c>
      <c r="F2718" s="40">
        <f>SUM(F2719:F2723)</f>
        <v>18021.722699999998</v>
      </c>
    </row>
    <row r="2719" spans="1:6" outlineLevel="1" x14ac:dyDescent="0.25">
      <c r="B2719" s="34" t="s">
        <v>436</v>
      </c>
      <c r="C2719" s="39">
        <v>0.752</v>
      </c>
      <c r="D2719" s="39" t="s">
        <v>201</v>
      </c>
      <c r="E2719" s="35">
        <v>2307.59</v>
      </c>
      <c r="F2719" s="35">
        <f>+C2719*E2719</f>
        <v>1735.3076800000001</v>
      </c>
    </row>
    <row r="2720" spans="1:6" outlineLevel="1" x14ac:dyDescent="0.25">
      <c r="B2720" s="34" t="s">
        <v>485</v>
      </c>
      <c r="C2720" s="39">
        <v>0.16200000000000001</v>
      </c>
      <c r="D2720" s="39" t="s">
        <v>201</v>
      </c>
      <c r="E2720" s="35">
        <v>2316.91</v>
      </c>
      <c r="F2720" s="35">
        <f>+C2720*E2720</f>
        <v>375.33941999999996</v>
      </c>
    </row>
    <row r="2721" spans="1:6" outlineLevel="1" x14ac:dyDescent="0.25">
      <c r="B2721" s="34" t="s">
        <v>471</v>
      </c>
      <c r="C2721" s="39">
        <v>1.6890000000000001</v>
      </c>
      <c r="D2721" s="39" t="s">
        <v>201</v>
      </c>
      <c r="E2721" s="35">
        <v>2417.14</v>
      </c>
      <c r="F2721" s="35">
        <f>+C2721*E2721</f>
        <v>4082.5494599999997</v>
      </c>
    </row>
    <row r="2722" spans="1:6" outlineLevel="1" x14ac:dyDescent="0.25">
      <c r="B2722" s="34" t="s">
        <v>437</v>
      </c>
      <c r="C2722" s="39">
        <v>2.4409999999999998</v>
      </c>
      <c r="D2722" s="39" t="s">
        <v>201</v>
      </c>
      <c r="E2722" s="35">
        <v>518.54</v>
      </c>
      <c r="F2722" s="35">
        <f>+C2722*E2722</f>
        <v>1265.7561399999997</v>
      </c>
    </row>
    <row r="2723" spans="1:6" outlineLevel="1" x14ac:dyDescent="0.25">
      <c r="B2723" s="34" t="s">
        <v>505</v>
      </c>
      <c r="C2723" s="39">
        <v>1</v>
      </c>
      <c r="D2723" s="39" t="s">
        <v>231</v>
      </c>
      <c r="E2723" s="35">
        <v>10562.77</v>
      </c>
      <c r="F2723" s="35">
        <f>+C2723*E2723</f>
        <v>10562.77</v>
      </c>
    </row>
    <row r="2724" spans="1:6" outlineLevel="1" x14ac:dyDescent="0.25">
      <c r="B2724" s="34"/>
      <c r="C2724" s="39"/>
      <c r="D2724" s="39"/>
      <c r="E2724" s="35"/>
      <c r="F2724" s="35"/>
    </row>
    <row r="2725" spans="1:6" outlineLevel="1" x14ac:dyDescent="0.25">
      <c r="A2725" s="77"/>
      <c r="B2725" s="33" t="s">
        <v>701</v>
      </c>
      <c r="C2725" s="50"/>
      <c r="D2725" s="50"/>
      <c r="E2725" s="40" t="s">
        <v>252</v>
      </c>
      <c r="F2725" s="40">
        <f>SUM(F2726:F2736)</f>
        <v>26075.968079999999</v>
      </c>
    </row>
    <row r="2726" spans="1:6" outlineLevel="1" x14ac:dyDescent="0.25">
      <c r="B2726" s="34" t="s">
        <v>436</v>
      </c>
      <c r="C2726" s="39">
        <v>1.502</v>
      </c>
      <c r="D2726" s="39" t="s">
        <v>201</v>
      </c>
      <c r="E2726" s="35">
        <v>2307.59</v>
      </c>
      <c r="F2726" s="35">
        <f t="shared" ref="F2726:F2736" si="89">+C2726*E2726</f>
        <v>3466.00018</v>
      </c>
    </row>
    <row r="2727" spans="1:6" outlineLevel="1" x14ac:dyDescent="0.25">
      <c r="B2727" s="34" t="s">
        <v>471</v>
      </c>
      <c r="C2727" s="39">
        <v>2.226</v>
      </c>
      <c r="D2727" s="39" t="s">
        <v>201</v>
      </c>
      <c r="E2727" s="35">
        <v>2417.14</v>
      </c>
      <c r="F2727" s="35">
        <f t="shared" si="89"/>
        <v>5380.5536400000001</v>
      </c>
    </row>
    <row r="2728" spans="1:6" outlineLevel="1" x14ac:dyDescent="0.25">
      <c r="B2728" s="34" t="s">
        <v>437</v>
      </c>
      <c r="C2728" s="39">
        <v>3.7279999999999998</v>
      </c>
      <c r="D2728" s="39" t="s">
        <v>201</v>
      </c>
      <c r="E2728" s="35">
        <v>490.77</v>
      </c>
      <c r="F2728" s="35">
        <f t="shared" si="89"/>
        <v>1829.5905599999999</v>
      </c>
    </row>
    <row r="2729" spans="1:6" outlineLevel="1" x14ac:dyDescent="0.25">
      <c r="B2729" s="34" t="s">
        <v>439</v>
      </c>
      <c r="C2729" s="39">
        <v>84.25</v>
      </c>
      <c r="D2729" s="39" t="s">
        <v>256</v>
      </c>
      <c r="E2729" s="35">
        <v>44.3</v>
      </c>
      <c r="F2729" s="35">
        <f t="shared" si="89"/>
        <v>3732.2749999999996</v>
      </c>
    </row>
    <row r="2730" spans="1:6" outlineLevel="1" x14ac:dyDescent="0.25">
      <c r="B2730" s="34" t="s">
        <v>316</v>
      </c>
      <c r="C2730" s="39">
        <v>16.850000000000001</v>
      </c>
      <c r="D2730" s="39" t="s">
        <v>112</v>
      </c>
      <c r="E2730" s="35">
        <v>27.69</v>
      </c>
      <c r="F2730" s="35">
        <f t="shared" si="89"/>
        <v>466.57650000000007</v>
      </c>
    </row>
    <row r="2731" spans="1:6" outlineLevel="1" x14ac:dyDescent="0.25">
      <c r="B2731" s="34" t="s">
        <v>440</v>
      </c>
      <c r="C2731" s="39">
        <v>3.13</v>
      </c>
      <c r="D2731" s="39" t="s">
        <v>112</v>
      </c>
      <c r="E2731" s="35">
        <v>49.56</v>
      </c>
      <c r="F2731" s="35">
        <f t="shared" si="89"/>
        <v>155.12280000000001</v>
      </c>
    </row>
    <row r="2732" spans="1:6" outlineLevel="1" x14ac:dyDescent="0.25">
      <c r="B2732" s="34" t="s">
        <v>441</v>
      </c>
      <c r="C2732" s="39">
        <v>3.13</v>
      </c>
      <c r="D2732" s="39" t="s">
        <v>112</v>
      </c>
      <c r="E2732" s="35">
        <v>40.380000000000003</v>
      </c>
      <c r="F2732" s="35">
        <f t="shared" si="89"/>
        <v>126.38940000000001</v>
      </c>
    </row>
    <row r="2733" spans="1:6" outlineLevel="1" x14ac:dyDescent="0.25">
      <c r="B2733" s="34" t="s">
        <v>680</v>
      </c>
      <c r="C2733" s="39">
        <v>12.5</v>
      </c>
      <c r="D2733" s="39" t="s">
        <v>290</v>
      </c>
      <c r="E2733" s="35">
        <v>227.76</v>
      </c>
      <c r="F2733" s="35">
        <f t="shared" si="89"/>
        <v>2847</v>
      </c>
    </row>
    <row r="2734" spans="1:6" outlineLevel="1" x14ac:dyDescent="0.25">
      <c r="B2734" s="34" t="s">
        <v>681</v>
      </c>
      <c r="C2734" s="39">
        <v>12.5</v>
      </c>
      <c r="D2734" s="39" t="s">
        <v>290</v>
      </c>
      <c r="E2734" s="35">
        <v>78.819999999999993</v>
      </c>
      <c r="F2734" s="35">
        <f t="shared" si="89"/>
        <v>985.24999999999989</v>
      </c>
    </row>
    <row r="2735" spans="1:6" outlineLevel="1" x14ac:dyDescent="0.25">
      <c r="B2735" s="34" t="s">
        <v>443</v>
      </c>
      <c r="C2735" s="39">
        <v>12.5</v>
      </c>
      <c r="D2735" s="39" t="s">
        <v>13</v>
      </c>
      <c r="E2735" s="35">
        <v>32.86</v>
      </c>
      <c r="F2735" s="35">
        <f t="shared" si="89"/>
        <v>410.75</v>
      </c>
    </row>
    <row r="2736" spans="1:6" outlineLevel="1" x14ac:dyDescent="0.25">
      <c r="B2736" s="34" t="s">
        <v>449</v>
      </c>
      <c r="C2736" s="39">
        <v>1</v>
      </c>
      <c r="D2736" s="39" t="s">
        <v>252</v>
      </c>
      <c r="E2736" s="35">
        <v>6676.46</v>
      </c>
      <c r="F2736" s="35">
        <f t="shared" si="89"/>
        <v>6676.46</v>
      </c>
    </row>
    <row r="2737" spans="1:6" outlineLevel="1" x14ac:dyDescent="0.25">
      <c r="B2737" s="34"/>
      <c r="C2737" s="39"/>
      <c r="D2737" s="39"/>
      <c r="E2737" s="35"/>
      <c r="F2737" s="35"/>
    </row>
    <row r="2738" spans="1:6" ht="31.5" outlineLevel="1" x14ac:dyDescent="0.25">
      <c r="A2738" s="77"/>
      <c r="B2738" s="33" t="s">
        <v>702</v>
      </c>
      <c r="C2738" s="50"/>
      <c r="D2738" s="50"/>
      <c r="E2738" s="40" t="s">
        <v>252</v>
      </c>
      <c r="F2738" s="40">
        <f>SUM(F2739:F2741)</f>
        <v>26179.49712</v>
      </c>
    </row>
    <row r="2739" spans="1:6" outlineLevel="1" x14ac:dyDescent="0.25">
      <c r="B2739" s="34" t="s">
        <v>690</v>
      </c>
      <c r="C2739" s="39">
        <v>1</v>
      </c>
      <c r="D2739" s="39" t="s">
        <v>231</v>
      </c>
      <c r="E2739" s="35">
        <v>8846.5499999999993</v>
      </c>
      <c r="F2739" s="35">
        <f>+C2739*E2739</f>
        <v>8846.5499999999993</v>
      </c>
    </row>
    <row r="2740" spans="1:6" outlineLevel="1" x14ac:dyDescent="0.25">
      <c r="B2740" s="34" t="s">
        <v>437</v>
      </c>
      <c r="C2740" s="39">
        <v>3.7279999999999998</v>
      </c>
      <c r="D2740" s="39" t="s">
        <v>201</v>
      </c>
      <c r="E2740" s="35">
        <v>518.54</v>
      </c>
      <c r="F2740" s="35">
        <f>+C2740*E2740</f>
        <v>1933.1171199999997</v>
      </c>
    </row>
    <row r="2741" spans="1:6" outlineLevel="1" x14ac:dyDescent="0.25">
      <c r="B2741" s="34" t="s">
        <v>505</v>
      </c>
      <c r="C2741" s="39">
        <v>1</v>
      </c>
      <c r="D2741" s="39" t="s">
        <v>231</v>
      </c>
      <c r="E2741" s="35">
        <v>15399.830000000002</v>
      </c>
      <c r="F2741" s="35">
        <f>+C2741*E2741</f>
        <v>15399.830000000002</v>
      </c>
    </row>
    <row r="2742" spans="1:6" outlineLevel="1" x14ac:dyDescent="0.25">
      <c r="B2742" s="34"/>
      <c r="C2742" s="39"/>
      <c r="D2742" s="39"/>
      <c r="E2742" s="35"/>
      <c r="F2742" s="35"/>
    </row>
    <row r="2743" spans="1:6" outlineLevel="1" x14ac:dyDescent="0.25">
      <c r="A2743" s="77"/>
      <c r="B2743" s="33" t="s">
        <v>701</v>
      </c>
      <c r="C2743" s="50"/>
      <c r="D2743" s="50"/>
      <c r="E2743" s="40" t="s">
        <v>252</v>
      </c>
      <c r="F2743" s="40">
        <f>SUM(F2744:F2747)</f>
        <v>26075.974380000003</v>
      </c>
    </row>
    <row r="2744" spans="1:6" outlineLevel="1" x14ac:dyDescent="0.25">
      <c r="B2744" s="34" t="s">
        <v>436</v>
      </c>
      <c r="C2744" s="39">
        <v>1.502</v>
      </c>
      <c r="D2744" s="39" t="s">
        <v>201</v>
      </c>
      <c r="E2744" s="35">
        <v>2307.59</v>
      </c>
      <c r="F2744" s="35">
        <f>+C2744*E2744</f>
        <v>3466.00018</v>
      </c>
    </row>
    <row r="2745" spans="1:6" outlineLevel="1" x14ac:dyDescent="0.25">
      <c r="B2745" s="34" t="s">
        <v>471</v>
      </c>
      <c r="C2745" s="39">
        <v>2.226</v>
      </c>
      <c r="D2745" s="39" t="s">
        <v>201</v>
      </c>
      <c r="E2745" s="35">
        <v>2417.14</v>
      </c>
      <c r="F2745" s="35">
        <f>+C2745*E2745</f>
        <v>5380.5536400000001</v>
      </c>
    </row>
    <row r="2746" spans="1:6" outlineLevel="1" x14ac:dyDescent="0.25">
      <c r="B2746" s="34" t="s">
        <v>437</v>
      </c>
      <c r="C2746" s="39">
        <v>3.7279999999999998</v>
      </c>
      <c r="D2746" s="39" t="s">
        <v>201</v>
      </c>
      <c r="E2746" s="35">
        <v>490.77</v>
      </c>
      <c r="F2746" s="35">
        <f>+C2746*E2746</f>
        <v>1829.5905599999999</v>
      </c>
    </row>
    <row r="2747" spans="1:6" outlineLevel="1" x14ac:dyDescent="0.25">
      <c r="B2747" s="34" t="s">
        <v>505</v>
      </c>
      <c r="C2747" s="39">
        <v>1</v>
      </c>
      <c r="D2747" s="39" t="s">
        <v>231</v>
      </c>
      <c r="E2747" s="35">
        <v>15399.830000000002</v>
      </c>
      <c r="F2747" s="35">
        <f>+C2747*E2747</f>
        <v>15399.830000000002</v>
      </c>
    </row>
    <row r="2748" spans="1:6" outlineLevel="1" x14ac:dyDescent="0.25">
      <c r="B2748" s="34"/>
      <c r="C2748" s="39"/>
      <c r="D2748" s="39"/>
      <c r="E2748" s="35"/>
      <c r="F2748" s="35"/>
    </row>
    <row r="2749" spans="1:6" ht="31.5" outlineLevel="1" x14ac:dyDescent="0.25">
      <c r="A2749" s="77"/>
      <c r="B2749" s="33" t="s">
        <v>702</v>
      </c>
      <c r="C2749" s="50"/>
      <c r="D2749" s="50"/>
      <c r="E2749" s="40" t="s">
        <v>252</v>
      </c>
      <c r="F2749" s="40">
        <f>SUM(F2750:F2753)</f>
        <v>26179.500940000002</v>
      </c>
    </row>
    <row r="2750" spans="1:6" outlineLevel="1" x14ac:dyDescent="0.25">
      <c r="B2750" s="34" t="s">
        <v>436</v>
      </c>
      <c r="C2750" s="39">
        <v>1.502</v>
      </c>
      <c r="D2750" s="39" t="s">
        <v>201</v>
      </c>
      <c r="E2750" s="35">
        <v>2307.59</v>
      </c>
      <c r="F2750" s="35">
        <f>+C2750*E2750</f>
        <v>3466.00018</v>
      </c>
    </row>
    <row r="2751" spans="1:6" outlineLevel="1" x14ac:dyDescent="0.25">
      <c r="B2751" s="34" t="s">
        <v>471</v>
      </c>
      <c r="C2751" s="39">
        <v>2.226</v>
      </c>
      <c r="D2751" s="39" t="s">
        <v>201</v>
      </c>
      <c r="E2751" s="35">
        <v>2417.14</v>
      </c>
      <c r="F2751" s="35">
        <f>+C2751*E2751</f>
        <v>5380.5536400000001</v>
      </c>
    </row>
    <row r="2752" spans="1:6" outlineLevel="1" x14ac:dyDescent="0.25">
      <c r="B2752" s="34" t="s">
        <v>437</v>
      </c>
      <c r="C2752" s="39">
        <v>3.7279999999999998</v>
      </c>
      <c r="D2752" s="39" t="s">
        <v>201</v>
      </c>
      <c r="E2752" s="35">
        <v>518.54</v>
      </c>
      <c r="F2752" s="35">
        <f>+C2752*E2752</f>
        <v>1933.1171199999997</v>
      </c>
    </row>
    <row r="2753" spans="1:6" outlineLevel="1" x14ac:dyDescent="0.25">
      <c r="B2753" s="34" t="s">
        <v>505</v>
      </c>
      <c r="C2753" s="39">
        <v>1</v>
      </c>
      <c r="D2753" s="39" t="s">
        <v>231</v>
      </c>
      <c r="E2753" s="35">
        <v>15399.830000000002</v>
      </c>
      <c r="F2753" s="35">
        <f>+C2753*E2753</f>
        <v>15399.830000000002</v>
      </c>
    </row>
    <row r="2754" spans="1:6" outlineLevel="1" x14ac:dyDescent="0.25">
      <c r="B2754" s="34"/>
      <c r="C2754" s="39"/>
      <c r="D2754" s="39"/>
      <c r="E2754" s="35"/>
      <c r="F2754" s="35"/>
    </row>
    <row r="2755" spans="1:6" outlineLevel="1" x14ac:dyDescent="0.25">
      <c r="A2755" s="77"/>
      <c r="B2755" s="33" t="s">
        <v>703</v>
      </c>
      <c r="C2755" s="50"/>
      <c r="D2755" s="50"/>
      <c r="E2755" s="40" t="s">
        <v>252</v>
      </c>
      <c r="F2755" s="40">
        <f>SUM(F2756:F2766)</f>
        <v>21544.395210000002</v>
      </c>
    </row>
    <row r="2756" spans="1:6" outlineLevel="1" x14ac:dyDescent="0.25">
      <c r="B2756" s="34" t="s">
        <v>436</v>
      </c>
      <c r="C2756" s="39">
        <v>0.96699999999999997</v>
      </c>
      <c r="D2756" s="39" t="s">
        <v>201</v>
      </c>
      <c r="E2756" s="35">
        <v>2307.59</v>
      </c>
      <c r="F2756" s="35">
        <f t="shared" ref="F2756:F2766" si="90">+C2756*E2756</f>
        <v>2231.4395300000001</v>
      </c>
    </row>
    <row r="2757" spans="1:6" outlineLevel="1" x14ac:dyDescent="0.25">
      <c r="B2757" s="34" t="s">
        <v>471</v>
      </c>
      <c r="C2757" s="39">
        <v>1.899</v>
      </c>
      <c r="D2757" s="39" t="s">
        <v>201</v>
      </c>
      <c r="E2757" s="35">
        <v>2417.14</v>
      </c>
      <c r="F2757" s="35">
        <f t="shared" si="90"/>
        <v>4590.1488600000002</v>
      </c>
    </row>
    <row r="2758" spans="1:6" outlineLevel="1" x14ac:dyDescent="0.25">
      <c r="B2758" s="34" t="s">
        <v>437</v>
      </c>
      <c r="C2758" s="39">
        <v>2.8660000000000001</v>
      </c>
      <c r="D2758" s="39" t="s">
        <v>201</v>
      </c>
      <c r="E2758" s="35">
        <v>490.77</v>
      </c>
      <c r="F2758" s="35">
        <f t="shared" si="90"/>
        <v>1406.54682</v>
      </c>
    </row>
    <row r="2759" spans="1:6" outlineLevel="1" x14ac:dyDescent="0.25">
      <c r="B2759" s="34" t="s">
        <v>439</v>
      </c>
      <c r="C2759" s="39">
        <v>61.51</v>
      </c>
      <c r="D2759" s="39" t="s">
        <v>256</v>
      </c>
      <c r="E2759" s="35">
        <v>44.3</v>
      </c>
      <c r="F2759" s="35">
        <f t="shared" si="90"/>
        <v>2724.8929999999996</v>
      </c>
    </row>
    <row r="2760" spans="1:6" outlineLevel="1" x14ac:dyDescent="0.25">
      <c r="B2760" s="34" t="s">
        <v>316</v>
      </c>
      <c r="C2760" s="39">
        <v>12.3</v>
      </c>
      <c r="D2760" s="39" t="s">
        <v>112</v>
      </c>
      <c r="E2760" s="35">
        <v>27.69</v>
      </c>
      <c r="F2760" s="35">
        <f t="shared" si="90"/>
        <v>340.58700000000005</v>
      </c>
    </row>
    <row r="2761" spans="1:6" outlineLevel="1" x14ac:dyDescent="0.25">
      <c r="B2761" s="34" t="s">
        <v>440</v>
      </c>
      <c r="C2761" s="39">
        <v>2</v>
      </c>
      <c r="D2761" s="39" t="s">
        <v>112</v>
      </c>
      <c r="E2761" s="35">
        <v>49.56</v>
      </c>
      <c r="F2761" s="35">
        <f t="shared" si="90"/>
        <v>99.12</v>
      </c>
    </row>
    <row r="2762" spans="1:6" outlineLevel="1" x14ac:dyDescent="0.25">
      <c r="B2762" s="34" t="s">
        <v>441</v>
      </c>
      <c r="C2762" s="39">
        <v>2</v>
      </c>
      <c r="D2762" s="39" t="s">
        <v>112</v>
      </c>
      <c r="E2762" s="35">
        <v>40.380000000000003</v>
      </c>
      <c r="F2762" s="35">
        <f t="shared" si="90"/>
        <v>80.760000000000005</v>
      </c>
    </row>
    <row r="2763" spans="1:6" outlineLevel="1" x14ac:dyDescent="0.25">
      <c r="B2763" s="34" t="s">
        <v>680</v>
      </c>
      <c r="C2763" s="39">
        <v>8</v>
      </c>
      <c r="D2763" s="39" t="s">
        <v>290</v>
      </c>
      <c r="E2763" s="35">
        <v>284.7</v>
      </c>
      <c r="F2763" s="35">
        <f t="shared" si="90"/>
        <v>2277.6</v>
      </c>
    </row>
    <row r="2764" spans="1:6" outlineLevel="1" x14ac:dyDescent="0.25">
      <c r="B2764" s="34" t="s">
        <v>681</v>
      </c>
      <c r="C2764" s="39">
        <v>8</v>
      </c>
      <c r="D2764" s="39" t="s">
        <v>290</v>
      </c>
      <c r="E2764" s="35">
        <v>98.53</v>
      </c>
      <c r="F2764" s="35">
        <f t="shared" si="90"/>
        <v>788.24</v>
      </c>
    </row>
    <row r="2765" spans="1:6" outlineLevel="1" x14ac:dyDescent="0.25">
      <c r="B2765" s="34" t="s">
        <v>443</v>
      </c>
      <c r="C2765" s="39">
        <v>10</v>
      </c>
      <c r="D2765" s="39" t="s">
        <v>13</v>
      </c>
      <c r="E2765" s="35">
        <v>32.86</v>
      </c>
      <c r="F2765" s="35">
        <f t="shared" si="90"/>
        <v>328.6</v>
      </c>
    </row>
    <row r="2766" spans="1:6" outlineLevel="1" x14ac:dyDescent="0.25">
      <c r="B2766" s="34" t="s">
        <v>449</v>
      </c>
      <c r="C2766" s="39">
        <v>1</v>
      </c>
      <c r="D2766" s="39" t="s">
        <v>252</v>
      </c>
      <c r="E2766" s="35">
        <v>6676.46</v>
      </c>
      <c r="F2766" s="35">
        <f t="shared" si="90"/>
        <v>6676.46</v>
      </c>
    </row>
    <row r="2767" spans="1:6" outlineLevel="1" x14ac:dyDescent="0.25">
      <c r="B2767" s="34"/>
      <c r="C2767" s="39"/>
      <c r="D2767" s="39"/>
      <c r="E2767" s="35"/>
      <c r="F2767" s="35"/>
    </row>
    <row r="2768" spans="1:6" ht="31.5" outlineLevel="1" x14ac:dyDescent="0.25">
      <c r="A2768" s="77"/>
      <c r="B2768" s="33" t="s">
        <v>704</v>
      </c>
      <c r="C2768" s="50"/>
      <c r="D2768" s="50"/>
      <c r="E2768" s="40" t="s">
        <v>252</v>
      </c>
      <c r="F2768" s="40">
        <f>SUM(F2769:F2771)</f>
        <v>21623.985639999999</v>
      </c>
    </row>
    <row r="2769" spans="2:6" outlineLevel="1" x14ac:dyDescent="0.25">
      <c r="B2769" s="34" t="s">
        <v>690</v>
      </c>
      <c r="C2769" s="39">
        <v>1</v>
      </c>
      <c r="D2769" s="39" t="s">
        <v>231</v>
      </c>
      <c r="E2769" s="35">
        <v>6821.59</v>
      </c>
      <c r="F2769" s="35">
        <f>+C2769*E2769</f>
        <v>6821.59</v>
      </c>
    </row>
    <row r="2770" spans="2:6" outlineLevel="1" x14ac:dyDescent="0.25">
      <c r="B2770" s="34" t="s">
        <v>437</v>
      </c>
      <c r="C2770" s="39">
        <v>2.8660000000000001</v>
      </c>
      <c r="D2770" s="39" t="s">
        <v>201</v>
      </c>
      <c r="E2770" s="35">
        <v>518.54</v>
      </c>
      <c r="F2770" s="35">
        <f>+C2770*E2770</f>
        <v>1486.13564</v>
      </c>
    </row>
    <row r="2771" spans="2:6" outlineLevel="1" x14ac:dyDescent="0.25">
      <c r="B2771" s="34" t="s">
        <v>505</v>
      </c>
      <c r="C2771" s="39">
        <v>1</v>
      </c>
      <c r="D2771" s="39" t="s">
        <v>231</v>
      </c>
      <c r="E2771" s="35">
        <v>13316.26</v>
      </c>
      <c r="F2771" s="35">
        <f>+C2771*E2771</f>
        <v>13316.26</v>
      </c>
    </row>
    <row r="2772" spans="2:6" outlineLevel="1" x14ac:dyDescent="0.25">
      <c r="B2772" s="34"/>
      <c r="C2772" s="39"/>
      <c r="D2772" s="39"/>
      <c r="E2772" s="35"/>
      <c r="F2772" s="35"/>
    </row>
    <row r="2773" spans="2:6" outlineLevel="1" x14ac:dyDescent="0.25">
      <c r="B2773" s="33" t="s">
        <v>703</v>
      </c>
      <c r="C2773" s="50"/>
      <c r="D2773" s="50"/>
      <c r="E2773" s="40" t="s">
        <v>252</v>
      </c>
      <c r="F2773" s="40">
        <f>SUM(F2774:F2777)</f>
        <v>21544.395210000002</v>
      </c>
    </row>
    <row r="2774" spans="2:6" outlineLevel="1" x14ac:dyDescent="0.25">
      <c r="B2774" s="34" t="s">
        <v>436</v>
      </c>
      <c r="C2774" s="39">
        <v>0.96699999999999997</v>
      </c>
      <c r="D2774" s="39" t="s">
        <v>201</v>
      </c>
      <c r="E2774" s="35">
        <v>2307.59</v>
      </c>
      <c r="F2774" s="35">
        <f>+C2774*E2774</f>
        <v>2231.4395300000001</v>
      </c>
    </row>
    <row r="2775" spans="2:6" outlineLevel="1" x14ac:dyDescent="0.25">
      <c r="B2775" s="34" t="s">
        <v>471</v>
      </c>
      <c r="C2775" s="39">
        <v>1.899</v>
      </c>
      <c r="D2775" s="39" t="s">
        <v>201</v>
      </c>
      <c r="E2775" s="35">
        <v>2417.14</v>
      </c>
      <c r="F2775" s="35">
        <f>+C2775*E2775</f>
        <v>4590.1488600000002</v>
      </c>
    </row>
    <row r="2776" spans="2:6" outlineLevel="1" x14ac:dyDescent="0.25">
      <c r="B2776" s="34" t="s">
        <v>437</v>
      </c>
      <c r="C2776" s="39">
        <v>2.8660000000000001</v>
      </c>
      <c r="D2776" s="39" t="s">
        <v>201</v>
      </c>
      <c r="E2776" s="35">
        <v>490.77</v>
      </c>
      <c r="F2776" s="35">
        <f>+C2776*E2776</f>
        <v>1406.54682</v>
      </c>
    </row>
    <row r="2777" spans="2:6" outlineLevel="1" x14ac:dyDescent="0.25">
      <c r="B2777" s="34" t="s">
        <v>505</v>
      </c>
      <c r="C2777" s="39">
        <v>1</v>
      </c>
      <c r="D2777" s="39" t="s">
        <v>231</v>
      </c>
      <c r="E2777" s="35">
        <v>13316.26</v>
      </c>
      <c r="F2777" s="35">
        <f>+C2777*E2777</f>
        <v>13316.26</v>
      </c>
    </row>
    <row r="2778" spans="2:6" outlineLevel="1" x14ac:dyDescent="0.25">
      <c r="B2778" s="34"/>
      <c r="C2778" s="39"/>
      <c r="D2778" s="39"/>
      <c r="E2778" s="35"/>
      <c r="F2778" s="35"/>
    </row>
    <row r="2779" spans="2:6" ht="31.5" outlineLevel="1" x14ac:dyDescent="0.25">
      <c r="B2779" s="33" t="s">
        <v>704</v>
      </c>
      <c r="C2779" s="50"/>
      <c r="D2779" s="50"/>
      <c r="E2779" s="40" t="s">
        <v>252</v>
      </c>
      <c r="F2779" s="40">
        <f>SUM(F2780:F2783)</f>
        <v>21623.98403</v>
      </c>
    </row>
    <row r="2780" spans="2:6" outlineLevel="1" x14ac:dyDescent="0.25">
      <c r="B2780" s="34" t="s">
        <v>436</v>
      </c>
      <c r="C2780" s="39">
        <v>0.96699999999999997</v>
      </c>
      <c r="D2780" s="39" t="s">
        <v>201</v>
      </c>
      <c r="E2780" s="35">
        <v>2307.59</v>
      </c>
      <c r="F2780" s="35">
        <f>+C2780*E2780</f>
        <v>2231.4395300000001</v>
      </c>
    </row>
    <row r="2781" spans="2:6" outlineLevel="1" x14ac:dyDescent="0.25">
      <c r="B2781" s="34" t="s">
        <v>471</v>
      </c>
      <c r="C2781" s="39">
        <v>1.899</v>
      </c>
      <c r="D2781" s="39" t="s">
        <v>201</v>
      </c>
      <c r="E2781" s="35">
        <v>2417.14</v>
      </c>
      <c r="F2781" s="35">
        <f>+C2781*E2781</f>
        <v>4590.1488600000002</v>
      </c>
    </row>
    <row r="2782" spans="2:6" outlineLevel="1" x14ac:dyDescent="0.25">
      <c r="B2782" s="34" t="s">
        <v>437</v>
      </c>
      <c r="C2782" s="39">
        <v>2.8660000000000001</v>
      </c>
      <c r="D2782" s="39" t="s">
        <v>201</v>
      </c>
      <c r="E2782" s="35">
        <v>518.54</v>
      </c>
      <c r="F2782" s="35">
        <f>+C2782*E2782</f>
        <v>1486.13564</v>
      </c>
    </row>
    <row r="2783" spans="2:6" outlineLevel="1" x14ac:dyDescent="0.25">
      <c r="B2783" s="34" t="s">
        <v>505</v>
      </c>
      <c r="C2783" s="39">
        <v>1</v>
      </c>
      <c r="D2783" s="39" t="s">
        <v>231</v>
      </c>
      <c r="E2783" s="35">
        <v>13316.26</v>
      </c>
      <c r="F2783" s="35">
        <f>+C2783*E2783</f>
        <v>13316.26</v>
      </c>
    </row>
    <row r="2784" spans="2:6" outlineLevel="1" x14ac:dyDescent="0.25">
      <c r="B2784" s="34"/>
      <c r="C2784" s="39"/>
      <c r="D2784" s="39"/>
      <c r="E2784" s="35"/>
      <c r="F2784" s="35"/>
    </row>
    <row r="2785" spans="1:6" outlineLevel="1" x14ac:dyDescent="0.25">
      <c r="A2785" s="77"/>
      <c r="B2785" s="33" t="s">
        <v>705</v>
      </c>
      <c r="C2785" s="50"/>
      <c r="D2785" s="50"/>
      <c r="E2785" s="40" t="s">
        <v>252</v>
      </c>
      <c r="F2785" s="40">
        <f>SUM(F2786:F2796)</f>
        <v>21116.74756</v>
      </c>
    </row>
    <row r="2786" spans="1:6" outlineLevel="1" x14ac:dyDescent="0.25">
      <c r="B2786" s="34" t="s">
        <v>436</v>
      </c>
      <c r="C2786" s="39">
        <v>0.77600000000000002</v>
      </c>
      <c r="D2786" s="39" t="s">
        <v>201</v>
      </c>
      <c r="E2786" s="35">
        <v>2307.59</v>
      </c>
      <c r="F2786" s="35">
        <f t="shared" ref="F2786:F2796" si="91">+C2786*E2786</f>
        <v>1790.6898400000002</v>
      </c>
    </row>
    <row r="2787" spans="1:6" outlineLevel="1" x14ac:dyDescent="0.25">
      <c r="B2787" s="34" t="s">
        <v>684</v>
      </c>
      <c r="C2787" s="39">
        <v>2.4</v>
      </c>
      <c r="D2787" s="39" t="s">
        <v>201</v>
      </c>
      <c r="E2787" s="35">
        <v>2392.44</v>
      </c>
      <c r="F2787" s="35">
        <f t="shared" si="91"/>
        <v>5741.8559999999998</v>
      </c>
    </row>
    <row r="2788" spans="1:6" outlineLevel="1" x14ac:dyDescent="0.25">
      <c r="B2788" s="34" t="s">
        <v>437</v>
      </c>
      <c r="C2788" s="39">
        <v>3.1760000000000002</v>
      </c>
      <c r="D2788" s="39" t="s">
        <v>201</v>
      </c>
      <c r="E2788" s="35">
        <v>490.77</v>
      </c>
      <c r="F2788" s="35">
        <f t="shared" si="91"/>
        <v>1558.68552</v>
      </c>
    </row>
    <row r="2789" spans="1:6" outlineLevel="1" x14ac:dyDescent="0.25">
      <c r="B2789" s="34" t="s">
        <v>439</v>
      </c>
      <c r="C2789" s="39">
        <v>48.02</v>
      </c>
      <c r="D2789" s="39" t="s">
        <v>256</v>
      </c>
      <c r="E2789" s="35">
        <v>44.3</v>
      </c>
      <c r="F2789" s="35">
        <f t="shared" si="91"/>
        <v>2127.2860000000001</v>
      </c>
    </row>
    <row r="2790" spans="1:6" outlineLevel="1" x14ac:dyDescent="0.25">
      <c r="B2790" s="34" t="s">
        <v>316</v>
      </c>
      <c r="C2790" s="39">
        <v>9.6</v>
      </c>
      <c r="D2790" s="39" t="s">
        <v>112</v>
      </c>
      <c r="E2790" s="35">
        <v>27.69</v>
      </c>
      <c r="F2790" s="35">
        <f t="shared" si="91"/>
        <v>265.82400000000001</v>
      </c>
    </row>
    <row r="2791" spans="1:6" outlineLevel="1" x14ac:dyDescent="0.25">
      <c r="B2791" s="34" t="s">
        <v>440</v>
      </c>
      <c r="C2791" s="39">
        <v>1.39</v>
      </c>
      <c r="D2791" s="39" t="s">
        <v>112</v>
      </c>
      <c r="E2791" s="35">
        <v>49.56</v>
      </c>
      <c r="F2791" s="35">
        <f t="shared" si="91"/>
        <v>68.888400000000004</v>
      </c>
    </row>
    <row r="2792" spans="1:6" outlineLevel="1" x14ac:dyDescent="0.25">
      <c r="B2792" s="34" t="s">
        <v>441</v>
      </c>
      <c r="C2792" s="39">
        <v>1.39</v>
      </c>
      <c r="D2792" s="39" t="s">
        <v>112</v>
      </c>
      <c r="E2792" s="35">
        <v>40.380000000000003</v>
      </c>
      <c r="F2792" s="35">
        <f t="shared" si="91"/>
        <v>56.1282</v>
      </c>
    </row>
    <row r="2793" spans="1:6" outlineLevel="1" x14ac:dyDescent="0.25">
      <c r="B2793" s="34" t="s">
        <v>680</v>
      </c>
      <c r="C2793" s="39">
        <v>5.56</v>
      </c>
      <c r="D2793" s="39" t="s">
        <v>290</v>
      </c>
      <c r="E2793" s="35">
        <v>341.64</v>
      </c>
      <c r="F2793" s="35">
        <f t="shared" si="91"/>
        <v>1899.5183999999997</v>
      </c>
    </row>
    <row r="2794" spans="1:6" outlineLevel="1" x14ac:dyDescent="0.25">
      <c r="B2794" s="34" t="s">
        <v>681</v>
      </c>
      <c r="C2794" s="39">
        <v>5.56</v>
      </c>
      <c r="D2794" s="39" t="s">
        <v>290</v>
      </c>
      <c r="E2794" s="35">
        <v>118.23</v>
      </c>
      <c r="F2794" s="35">
        <f t="shared" si="91"/>
        <v>657.35879999999997</v>
      </c>
    </row>
    <row r="2795" spans="1:6" outlineLevel="1" x14ac:dyDescent="0.25">
      <c r="B2795" s="34" t="s">
        <v>443</v>
      </c>
      <c r="C2795" s="39">
        <v>8.34</v>
      </c>
      <c r="D2795" s="39" t="s">
        <v>13</v>
      </c>
      <c r="E2795" s="35">
        <v>32.86</v>
      </c>
      <c r="F2795" s="35">
        <f t="shared" si="91"/>
        <v>274.05239999999998</v>
      </c>
    </row>
    <row r="2796" spans="1:6" outlineLevel="1" x14ac:dyDescent="0.25">
      <c r="B2796" s="34" t="s">
        <v>449</v>
      </c>
      <c r="C2796" s="39">
        <v>1</v>
      </c>
      <c r="D2796" s="39" t="s">
        <v>252</v>
      </c>
      <c r="E2796" s="35">
        <v>6676.46</v>
      </c>
      <c r="F2796" s="35">
        <f t="shared" si="91"/>
        <v>6676.46</v>
      </c>
    </row>
    <row r="2797" spans="1:6" outlineLevel="1" x14ac:dyDescent="0.25">
      <c r="B2797" s="34"/>
      <c r="C2797" s="39"/>
      <c r="D2797" s="39"/>
      <c r="E2797" s="35"/>
      <c r="F2797" s="35"/>
    </row>
    <row r="2798" spans="1:6" ht="31.5" outlineLevel="1" x14ac:dyDescent="0.25">
      <c r="A2798" s="77"/>
      <c r="B2798" s="33" t="s">
        <v>706</v>
      </c>
      <c r="C2798" s="50"/>
      <c r="D2798" s="50"/>
      <c r="E2798" s="40" t="s">
        <v>252</v>
      </c>
      <c r="F2798" s="40">
        <f>SUM(F2799:F2801)</f>
        <v>21204.95304</v>
      </c>
    </row>
    <row r="2799" spans="1:6" outlineLevel="1" x14ac:dyDescent="0.25">
      <c r="B2799" s="34" t="s">
        <v>690</v>
      </c>
      <c r="C2799" s="39">
        <v>1</v>
      </c>
      <c r="D2799" s="39" t="s">
        <v>231</v>
      </c>
      <c r="E2799" s="35">
        <v>7532.5499999999993</v>
      </c>
      <c r="F2799" s="35">
        <f>+C2799*E2799</f>
        <v>7532.5499999999993</v>
      </c>
    </row>
    <row r="2800" spans="1:6" outlineLevel="1" x14ac:dyDescent="0.25">
      <c r="B2800" s="34" t="s">
        <v>437</v>
      </c>
      <c r="C2800" s="39">
        <v>3.1760000000000002</v>
      </c>
      <c r="D2800" s="39" t="s">
        <v>201</v>
      </c>
      <c r="E2800" s="35">
        <v>518.54</v>
      </c>
      <c r="F2800" s="35">
        <f>+C2800*E2800</f>
        <v>1646.8830399999999</v>
      </c>
    </row>
    <row r="2801" spans="1:6" outlineLevel="1" x14ac:dyDescent="0.25">
      <c r="B2801" s="34" t="s">
        <v>505</v>
      </c>
      <c r="C2801" s="39">
        <v>1</v>
      </c>
      <c r="D2801" s="39" t="s">
        <v>231</v>
      </c>
      <c r="E2801" s="35">
        <v>12025.52</v>
      </c>
      <c r="F2801" s="35">
        <f>+C2801*E2801</f>
        <v>12025.52</v>
      </c>
    </row>
    <row r="2802" spans="1:6" outlineLevel="1" x14ac:dyDescent="0.25">
      <c r="B2802" s="34"/>
      <c r="C2802" s="39"/>
      <c r="D2802" s="39"/>
      <c r="E2802" s="35"/>
      <c r="F2802" s="35"/>
    </row>
    <row r="2803" spans="1:6" outlineLevel="1" x14ac:dyDescent="0.25">
      <c r="A2803" s="77"/>
      <c r="B2803" s="33" t="s">
        <v>705</v>
      </c>
      <c r="C2803" s="50"/>
      <c r="D2803" s="50"/>
      <c r="E2803" s="40" t="s">
        <v>252</v>
      </c>
      <c r="F2803" s="40">
        <f>SUM(F2804:F2807)</f>
        <v>21176.031360000001</v>
      </c>
    </row>
    <row r="2804" spans="1:6" outlineLevel="1" x14ac:dyDescent="0.25">
      <c r="B2804" s="34" t="s">
        <v>436</v>
      </c>
      <c r="C2804" s="39">
        <v>0.77600000000000002</v>
      </c>
      <c r="D2804" s="39" t="s">
        <v>201</v>
      </c>
      <c r="E2804" s="35">
        <v>2307.59</v>
      </c>
      <c r="F2804" s="35">
        <f>+C2804*E2804</f>
        <v>1790.6898400000002</v>
      </c>
    </row>
    <row r="2805" spans="1:6" outlineLevel="1" x14ac:dyDescent="0.25">
      <c r="B2805" s="34" t="s">
        <v>471</v>
      </c>
      <c r="C2805" s="39">
        <v>2.4</v>
      </c>
      <c r="D2805" s="39" t="s">
        <v>201</v>
      </c>
      <c r="E2805" s="35">
        <v>2417.14</v>
      </c>
      <c r="F2805" s="35">
        <f>+C2805*E2805</f>
        <v>5801.1359999999995</v>
      </c>
    </row>
    <row r="2806" spans="1:6" outlineLevel="1" x14ac:dyDescent="0.25">
      <c r="B2806" s="34" t="s">
        <v>437</v>
      </c>
      <c r="C2806" s="39">
        <v>3.1760000000000002</v>
      </c>
      <c r="D2806" s="39" t="s">
        <v>201</v>
      </c>
      <c r="E2806" s="35">
        <v>490.77</v>
      </c>
      <c r="F2806" s="35">
        <f>+C2806*E2806</f>
        <v>1558.68552</v>
      </c>
    </row>
    <row r="2807" spans="1:6" outlineLevel="1" x14ac:dyDescent="0.25">
      <c r="B2807" s="34" t="s">
        <v>505</v>
      </c>
      <c r="C2807" s="39">
        <v>1</v>
      </c>
      <c r="D2807" s="39" t="s">
        <v>231</v>
      </c>
      <c r="E2807" s="35">
        <v>12025.52</v>
      </c>
      <c r="F2807" s="35">
        <f>+C2807*E2807</f>
        <v>12025.52</v>
      </c>
    </row>
    <row r="2808" spans="1:6" outlineLevel="1" x14ac:dyDescent="0.25">
      <c r="B2808" s="34"/>
      <c r="C2808" s="39"/>
      <c r="D2808" s="39"/>
      <c r="E2808" s="35"/>
      <c r="F2808" s="35"/>
    </row>
    <row r="2809" spans="1:6" ht="31.5" outlineLevel="1" x14ac:dyDescent="0.25">
      <c r="A2809" s="77"/>
      <c r="B2809" s="33" t="s">
        <v>706</v>
      </c>
      <c r="C2809" s="50"/>
      <c r="D2809" s="50"/>
      <c r="E2809" s="40" t="s">
        <v>252</v>
      </c>
      <c r="F2809" s="40">
        <f>SUM(F2810:F2813)</f>
        <v>21264.228880000002</v>
      </c>
    </row>
    <row r="2810" spans="1:6" outlineLevel="1" x14ac:dyDescent="0.25">
      <c r="B2810" s="34" t="s">
        <v>436</v>
      </c>
      <c r="C2810" s="39">
        <v>0.77600000000000002</v>
      </c>
      <c r="D2810" s="39" t="s">
        <v>201</v>
      </c>
      <c r="E2810" s="35">
        <v>2307.59</v>
      </c>
      <c r="F2810" s="35">
        <f>+C2810*E2810</f>
        <v>1790.6898400000002</v>
      </c>
    </row>
    <row r="2811" spans="1:6" outlineLevel="1" x14ac:dyDescent="0.25">
      <c r="B2811" s="34" t="s">
        <v>471</v>
      </c>
      <c r="C2811" s="39">
        <v>2.4</v>
      </c>
      <c r="D2811" s="39" t="s">
        <v>201</v>
      </c>
      <c r="E2811" s="35">
        <v>2417.14</v>
      </c>
      <c r="F2811" s="35">
        <f>+C2811*E2811</f>
        <v>5801.1359999999995</v>
      </c>
    </row>
    <row r="2812" spans="1:6" outlineLevel="1" x14ac:dyDescent="0.25">
      <c r="B2812" s="34" t="s">
        <v>437</v>
      </c>
      <c r="C2812" s="39">
        <v>3.1760000000000002</v>
      </c>
      <c r="D2812" s="39" t="s">
        <v>201</v>
      </c>
      <c r="E2812" s="35">
        <v>518.54</v>
      </c>
      <c r="F2812" s="35">
        <f>+C2812*E2812</f>
        <v>1646.8830399999999</v>
      </c>
    </row>
    <row r="2813" spans="1:6" outlineLevel="1" x14ac:dyDescent="0.25">
      <c r="B2813" s="34" t="s">
        <v>505</v>
      </c>
      <c r="C2813" s="39">
        <v>1</v>
      </c>
      <c r="D2813" s="39" t="s">
        <v>231</v>
      </c>
      <c r="E2813" s="35">
        <v>12025.52</v>
      </c>
      <c r="F2813" s="35">
        <f>+C2813*E2813</f>
        <v>12025.52</v>
      </c>
    </row>
    <row r="2814" spans="1:6" outlineLevel="1" x14ac:dyDescent="0.25">
      <c r="B2814" s="34"/>
      <c r="C2814" s="39"/>
      <c r="D2814" s="39"/>
      <c r="E2814" s="35"/>
      <c r="F2814" s="35"/>
    </row>
    <row r="2815" spans="1:6" outlineLevel="1" x14ac:dyDescent="0.25">
      <c r="A2815" s="77"/>
      <c r="B2815" s="33" t="s">
        <v>707</v>
      </c>
      <c r="C2815" s="50"/>
      <c r="D2815" s="50"/>
      <c r="E2815" s="40" t="s">
        <v>252</v>
      </c>
      <c r="F2815" s="40">
        <f>SUM(F2816:F2827)</f>
        <v>18176.210930000001</v>
      </c>
    </row>
    <row r="2816" spans="1:6" outlineLevel="1" x14ac:dyDescent="0.25">
      <c r="B2816" s="34" t="s">
        <v>436</v>
      </c>
      <c r="C2816" s="39">
        <v>0.752</v>
      </c>
      <c r="D2816" s="39" t="s">
        <v>201</v>
      </c>
      <c r="E2816" s="35">
        <v>2307.59</v>
      </c>
      <c r="F2816" s="35">
        <f t="shared" ref="F2816:F2827" si="92">+C2816*E2816</f>
        <v>1735.3076800000001</v>
      </c>
    </row>
    <row r="2817" spans="1:6" outlineLevel="1" x14ac:dyDescent="0.25">
      <c r="B2817" s="34" t="s">
        <v>462</v>
      </c>
      <c r="C2817" s="39">
        <v>0.16200000000000001</v>
      </c>
      <c r="D2817" s="39" t="s">
        <v>201</v>
      </c>
      <c r="E2817" s="35">
        <v>2316.91</v>
      </c>
      <c r="F2817" s="35">
        <f t="shared" si="92"/>
        <v>375.33941999999996</v>
      </c>
    </row>
    <row r="2818" spans="1:6" outlineLevel="1" x14ac:dyDescent="0.25">
      <c r="B2818" s="34" t="s">
        <v>684</v>
      </c>
      <c r="C2818" s="39">
        <v>1.6890000000000001</v>
      </c>
      <c r="D2818" s="39" t="s">
        <v>201</v>
      </c>
      <c r="E2818" s="35">
        <v>2392.44</v>
      </c>
      <c r="F2818" s="35">
        <f t="shared" si="92"/>
        <v>4040.8311600000002</v>
      </c>
    </row>
    <row r="2819" spans="1:6" outlineLevel="1" x14ac:dyDescent="0.25">
      <c r="B2819" s="34" t="s">
        <v>437</v>
      </c>
      <c r="C2819" s="39">
        <v>2.4409999999999998</v>
      </c>
      <c r="D2819" s="39" t="s">
        <v>201</v>
      </c>
      <c r="E2819" s="35">
        <v>490.77</v>
      </c>
      <c r="F2819" s="35">
        <f t="shared" si="92"/>
        <v>1197.96957</v>
      </c>
    </row>
    <row r="2820" spans="1:6" outlineLevel="1" x14ac:dyDescent="0.25">
      <c r="B2820" s="34" t="s">
        <v>439</v>
      </c>
      <c r="C2820" s="39">
        <v>39.229999999999997</v>
      </c>
      <c r="D2820" s="39" t="s">
        <v>256</v>
      </c>
      <c r="E2820" s="35">
        <v>44.3</v>
      </c>
      <c r="F2820" s="35">
        <f t="shared" si="92"/>
        <v>1737.8889999999997</v>
      </c>
    </row>
    <row r="2821" spans="1:6" outlineLevel="1" x14ac:dyDescent="0.25">
      <c r="B2821" s="34" t="s">
        <v>316</v>
      </c>
      <c r="C2821" s="39">
        <v>7.85</v>
      </c>
      <c r="D2821" s="39" t="s">
        <v>112</v>
      </c>
      <c r="E2821" s="35">
        <v>27.69</v>
      </c>
      <c r="F2821" s="35">
        <f t="shared" si="92"/>
        <v>217.3665</v>
      </c>
    </row>
    <row r="2822" spans="1:6" outlineLevel="1" x14ac:dyDescent="0.25">
      <c r="B2822" s="34" t="s">
        <v>440</v>
      </c>
      <c r="C2822" s="39">
        <v>0.78</v>
      </c>
      <c r="D2822" s="39" t="s">
        <v>112</v>
      </c>
      <c r="E2822" s="35">
        <v>49.56</v>
      </c>
      <c r="F2822" s="35">
        <f t="shared" si="92"/>
        <v>38.656800000000004</v>
      </c>
    </row>
    <row r="2823" spans="1:6" outlineLevel="1" x14ac:dyDescent="0.25">
      <c r="B2823" s="34" t="s">
        <v>441</v>
      </c>
      <c r="C2823" s="39">
        <v>0.78</v>
      </c>
      <c r="D2823" s="39" t="s">
        <v>112</v>
      </c>
      <c r="E2823" s="35">
        <v>40.380000000000003</v>
      </c>
      <c r="F2823" s="35">
        <f t="shared" si="92"/>
        <v>31.496400000000005</v>
      </c>
    </row>
    <row r="2824" spans="1:6" outlineLevel="1" x14ac:dyDescent="0.25">
      <c r="B2824" s="34" t="s">
        <v>680</v>
      </c>
      <c r="C2824" s="39">
        <v>3.13</v>
      </c>
      <c r="D2824" s="39" t="s">
        <v>290</v>
      </c>
      <c r="E2824" s="35">
        <v>455.52</v>
      </c>
      <c r="F2824" s="35">
        <f t="shared" si="92"/>
        <v>1425.7775999999999</v>
      </c>
    </row>
    <row r="2825" spans="1:6" outlineLevel="1" x14ac:dyDescent="0.25">
      <c r="B2825" s="34" t="s">
        <v>681</v>
      </c>
      <c r="C2825" s="39">
        <v>3.13</v>
      </c>
      <c r="D2825" s="39" t="s">
        <v>290</v>
      </c>
      <c r="E2825" s="35">
        <v>157.63999999999999</v>
      </c>
      <c r="F2825" s="35">
        <f t="shared" si="92"/>
        <v>493.41319999999996</v>
      </c>
    </row>
    <row r="2826" spans="1:6" outlineLevel="1" x14ac:dyDescent="0.25">
      <c r="B2826" s="34" t="s">
        <v>443</v>
      </c>
      <c r="C2826" s="39">
        <v>6.26</v>
      </c>
      <c r="D2826" s="39" t="s">
        <v>13</v>
      </c>
      <c r="E2826" s="35">
        <v>32.86</v>
      </c>
      <c r="F2826" s="35">
        <f t="shared" si="92"/>
        <v>205.70359999999999</v>
      </c>
    </row>
    <row r="2827" spans="1:6" outlineLevel="1" x14ac:dyDescent="0.25">
      <c r="B2827" s="34" t="s">
        <v>449</v>
      </c>
      <c r="C2827" s="39">
        <v>1</v>
      </c>
      <c r="D2827" s="39" t="s">
        <v>252</v>
      </c>
      <c r="E2827" s="35">
        <v>6676.46</v>
      </c>
      <c r="F2827" s="35">
        <f t="shared" si="92"/>
        <v>6676.46</v>
      </c>
    </row>
    <row r="2828" spans="1:6" outlineLevel="1" x14ac:dyDescent="0.25">
      <c r="B2828" s="34"/>
      <c r="C2828" s="39"/>
      <c r="D2828" s="39"/>
      <c r="E2828" s="35"/>
      <c r="F2828" s="35"/>
    </row>
    <row r="2829" spans="1:6" ht="31.5" outlineLevel="1" x14ac:dyDescent="0.25">
      <c r="A2829" s="77"/>
      <c r="B2829" s="33" t="s">
        <v>708</v>
      </c>
      <c r="C2829" s="50"/>
      <c r="D2829" s="50"/>
      <c r="E2829" s="40" t="s">
        <v>252</v>
      </c>
      <c r="F2829" s="40">
        <f>SUM(F2830:F2832)</f>
        <v>18244.006139999998</v>
      </c>
    </row>
    <row r="2830" spans="1:6" outlineLevel="1" x14ac:dyDescent="0.25">
      <c r="B2830" s="34" t="s">
        <v>698</v>
      </c>
      <c r="C2830" s="39">
        <v>1</v>
      </c>
      <c r="D2830" s="39" t="s">
        <v>231</v>
      </c>
      <c r="E2830" s="35">
        <v>6151.48</v>
      </c>
      <c r="F2830" s="35">
        <f>+C2830*E2830</f>
        <v>6151.48</v>
      </c>
    </row>
    <row r="2831" spans="1:6" outlineLevel="1" x14ac:dyDescent="0.25">
      <c r="B2831" s="34" t="s">
        <v>437</v>
      </c>
      <c r="C2831" s="39">
        <v>2.4409999999999998</v>
      </c>
      <c r="D2831" s="39" t="s">
        <v>201</v>
      </c>
      <c r="E2831" s="35">
        <v>518.54</v>
      </c>
      <c r="F2831" s="35">
        <f>+C2831*E2831</f>
        <v>1265.7561399999997</v>
      </c>
    </row>
    <row r="2832" spans="1:6" outlineLevel="1" x14ac:dyDescent="0.25">
      <c r="B2832" s="34" t="s">
        <v>505</v>
      </c>
      <c r="C2832" s="39">
        <v>1</v>
      </c>
      <c r="D2832" s="39" t="s">
        <v>231</v>
      </c>
      <c r="E2832" s="35">
        <v>10826.77</v>
      </c>
      <c r="F2832" s="35">
        <f>+C2832*E2832</f>
        <v>10826.77</v>
      </c>
    </row>
    <row r="2833" spans="1:6" outlineLevel="1" x14ac:dyDescent="0.25">
      <c r="B2833" s="34"/>
      <c r="C2833" s="39"/>
      <c r="D2833" s="39"/>
      <c r="E2833" s="35"/>
      <c r="F2833" s="35"/>
    </row>
    <row r="2834" spans="1:6" outlineLevel="1" x14ac:dyDescent="0.25">
      <c r="A2834" s="77"/>
      <c r="B2834" s="33" t="s">
        <v>707</v>
      </c>
      <c r="C2834" s="50"/>
      <c r="D2834" s="50"/>
      <c r="E2834" s="40" t="s">
        <v>252</v>
      </c>
      <c r="F2834" s="40">
        <f>SUM(F2835:F2839)</f>
        <v>18217.936130000002</v>
      </c>
    </row>
    <row r="2835" spans="1:6" outlineLevel="1" x14ac:dyDescent="0.25">
      <c r="B2835" s="34" t="s">
        <v>436</v>
      </c>
      <c r="C2835" s="39">
        <v>0.752</v>
      </c>
      <c r="D2835" s="39" t="s">
        <v>201</v>
      </c>
      <c r="E2835" s="35">
        <v>2307.59</v>
      </c>
      <c r="F2835" s="35">
        <f>+C2835*E2835</f>
        <v>1735.3076800000001</v>
      </c>
    </row>
    <row r="2836" spans="1:6" outlineLevel="1" x14ac:dyDescent="0.25">
      <c r="B2836" s="34" t="s">
        <v>462</v>
      </c>
      <c r="C2836" s="39">
        <v>0.16200000000000001</v>
      </c>
      <c r="D2836" s="39" t="s">
        <v>201</v>
      </c>
      <c r="E2836" s="35">
        <v>2316.91</v>
      </c>
      <c r="F2836" s="35">
        <f>+C2836*E2836</f>
        <v>375.33941999999996</v>
      </c>
    </row>
    <row r="2837" spans="1:6" outlineLevel="1" x14ac:dyDescent="0.25">
      <c r="B2837" s="34" t="s">
        <v>684</v>
      </c>
      <c r="C2837" s="39">
        <v>1.6890000000000001</v>
      </c>
      <c r="D2837" s="39" t="s">
        <v>201</v>
      </c>
      <c r="E2837" s="35">
        <v>2417.14</v>
      </c>
      <c r="F2837" s="35">
        <f>+C2837*E2837</f>
        <v>4082.5494599999997</v>
      </c>
    </row>
    <row r="2838" spans="1:6" outlineLevel="1" x14ac:dyDescent="0.25">
      <c r="B2838" s="34" t="s">
        <v>437</v>
      </c>
      <c r="C2838" s="39">
        <v>2.4409999999999998</v>
      </c>
      <c r="D2838" s="39" t="s">
        <v>201</v>
      </c>
      <c r="E2838" s="35">
        <v>490.77</v>
      </c>
      <c r="F2838" s="35">
        <f>+C2838*E2838</f>
        <v>1197.96957</v>
      </c>
    </row>
    <row r="2839" spans="1:6" outlineLevel="1" x14ac:dyDescent="0.25">
      <c r="B2839" s="34" t="s">
        <v>505</v>
      </c>
      <c r="C2839" s="39">
        <v>1</v>
      </c>
      <c r="D2839" s="39" t="s">
        <v>231</v>
      </c>
      <c r="E2839" s="35">
        <v>10826.77</v>
      </c>
      <c r="F2839" s="35">
        <f>+C2839*E2839</f>
        <v>10826.77</v>
      </c>
    </row>
    <row r="2840" spans="1:6" outlineLevel="1" x14ac:dyDescent="0.25">
      <c r="B2840" s="34"/>
      <c r="C2840" s="39"/>
      <c r="D2840" s="39"/>
      <c r="E2840" s="35"/>
      <c r="F2840" s="35"/>
    </row>
    <row r="2841" spans="1:6" ht="31.5" outlineLevel="1" x14ac:dyDescent="0.25">
      <c r="A2841" s="77"/>
      <c r="B2841" s="33" t="s">
        <v>708</v>
      </c>
      <c r="C2841" s="50"/>
      <c r="D2841" s="50"/>
      <c r="E2841" s="40" t="s">
        <v>252</v>
      </c>
      <c r="F2841" s="40">
        <f>SUM(F2842:F2846)</f>
        <v>18285.722699999998</v>
      </c>
    </row>
    <row r="2842" spans="1:6" outlineLevel="1" x14ac:dyDescent="0.25">
      <c r="B2842" s="34" t="s">
        <v>436</v>
      </c>
      <c r="C2842" s="39">
        <v>0.752</v>
      </c>
      <c r="D2842" s="39" t="s">
        <v>201</v>
      </c>
      <c r="E2842" s="35">
        <v>2307.59</v>
      </c>
      <c r="F2842" s="35">
        <f>+C2842*E2842</f>
        <v>1735.3076800000001</v>
      </c>
    </row>
    <row r="2843" spans="1:6" outlineLevel="1" x14ac:dyDescent="0.25">
      <c r="B2843" s="34" t="s">
        <v>462</v>
      </c>
      <c r="C2843" s="39">
        <v>0.16200000000000001</v>
      </c>
      <c r="D2843" s="39" t="s">
        <v>201</v>
      </c>
      <c r="E2843" s="35">
        <v>2316.91</v>
      </c>
      <c r="F2843" s="35">
        <f>+C2843*E2843</f>
        <v>375.33941999999996</v>
      </c>
    </row>
    <row r="2844" spans="1:6" outlineLevel="1" x14ac:dyDescent="0.25">
      <c r="B2844" s="34" t="s">
        <v>684</v>
      </c>
      <c r="C2844" s="39">
        <v>1.6890000000000001</v>
      </c>
      <c r="D2844" s="39" t="s">
        <v>201</v>
      </c>
      <c r="E2844" s="35">
        <v>2417.14</v>
      </c>
      <c r="F2844" s="35">
        <f>+C2844*E2844</f>
        <v>4082.5494599999997</v>
      </c>
    </row>
    <row r="2845" spans="1:6" outlineLevel="1" x14ac:dyDescent="0.25">
      <c r="B2845" s="34" t="s">
        <v>437</v>
      </c>
      <c r="C2845" s="39">
        <v>2.4409999999999998</v>
      </c>
      <c r="D2845" s="39" t="s">
        <v>201</v>
      </c>
      <c r="E2845" s="35">
        <v>518.54</v>
      </c>
      <c r="F2845" s="35">
        <f>+C2845*E2845</f>
        <v>1265.7561399999997</v>
      </c>
    </row>
    <row r="2846" spans="1:6" outlineLevel="1" x14ac:dyDescent="0.25">
      <c r="B2846" s="34" t="s">
        <v>505</v>
      </c>
      <c r="C2846" s="39">
        <v>1</v>
      </c>
      <c r="D2846" s="39" t="s">
        <v>231</v>
      </c>
      <c r="E2846" s="35">
        <v>10826.77</v>
      </c>
      <c r="F2846" s="35">
        <f>+C2846*E2846</f>
        <v>10826.77</v>
      </c>
    </row>
    <row r="2847" spans="1:6" outlineLevel="1" x14ac:dyDescent="0.25">
      <c r="B2847" s="34"/>
      <c r="C2847" s="39"/>
      <c r="D2847" s="39"/>
      <c r="E2847" s="35"/>
      <c r="F2847" s="35"/>
    </row>
    <row r="2848" spans="1:6" ht="31.5" outlineLevel="1" x14ac:dyDescent="0.25">
      <c r="A2848" s="77"/>
      <c r="B2848" s="33" t="s">
        <v>709</v>
      </c>
      <c r="C2848" s="50"/>
      <c r="D2848" s="50"/>
      <c r="E2848" s="40" t="s">
        <v>252</v>
      </c>
      <c r="F2848" s="40">
        <f>SUM(F2849:F2853)</f>
        <v>18217.936130000002</v>
      </c>
    </row>
    <row r="2849" spans="1:6" outlineLevel="1" x14ac:dyDescent="0.25">
      <c r="B2849" s="34" t="s">
        <v>436</v>
      </c>
      <c r="C2849" s="39">
        <v>0.752</v>
      </c>
      <c r="D2849" s="39" t="s">
        <v>201</v>
      </c>
      <c r="E2849" s="35">
        <v>2307.59</v>
      </c>
      <c r="F2849" s="35">
        <f>+C2849*E2849</f>
        <v>1735.3076800000001</v>
      </c>
    </row>
    <row r="2850" spans="1:6" outlineLevel="1" x14ac:dyDescent="0.25">
      <c r="B2850" s="34" t="s">
        <v>485</v>
      </c>
      <c r="C2850" s="39">
        <v>0.16200000000000001</v>
      </c>
      <c r="D2850" s="39" t="s">
        <v>201</v>
      </c>
      <c r="E2850" s="35">
        <v>2316.91</v>
      </c>
      <c r="F2850" s="35">
        <f>+C2850*E2850</f>
        <v>375.33941999999996</v>
      </c>
    </row>
    <row r="2851" spans="1:6" outlineLevel="1" x14ac:dyDescent="0.25">
      <c r="B2851" s="34" t="s">
        <v>471</v>
      </c>
      <c r="C2851" s="39">
        <v>1.6890000000000001</v>
      </c>
      <c r="D2851" s="39" t="s">
        <v>201</v>
      </c>
      <c r="E2851" s="35">
        <v>2417.14</v>
      </c>
      <c r="F2851" s="35">
        <f>+C2851*E2851</f>
        <v>4082.5494599999997</v>
      </c>
    </row>
    <row r="2852" spans="1:6" outlineLevel="1" x14ac:dyDescent="0.25">
      <c r="B2852" s="34" t="s">
        <v>437</v>
      </c>
      <c r="C2852" s="39">
        <v>2.4409999999999998</v>
      </c>
      <c r="D2852" s="39" t="s">
        <v>201</v>
      </c>
      <c r="E2852" s="35">
        <v>490.77</v>
      </c>
      <c r="F2852" s="35">
        <f>+C2852*E2852</f>
        <v>1197.96957</v>
      </c>
    </row>
    <row r="2853" spans="1:6" outlineLevel="1" x14ac:dyDescent="0.25">
      <c r="B2853" s="34" t="s">
        <v>505</v>
      </c>
      <c r="C2853" s="39">
        <v>1</v>
      </c>
      <c r="D2853" s="39" t="s">
        <v>231</v>
      </c>
      <c r="E2853" s="35">
        <v>10826.77</v>
      </c>
      <c r="F2853" s="35">
        <f>+C2853*E2853</f>
        <v>10826.77</v>
      </c>
    </row>
    <row r="2854" spans="1:6" outlineLevel="1" x14ac:dyDescent="0.25">
      <c r="B2854" s="34"/>
      <c r="C2854" s="39"/>
      <c r="D2854" s="39"/>
      <c r="E2854" s="35"/>
      <c r="F2854" s="35"/>
    </row>
    <row r="2855" spans="1:6" ht="31.5" outlineLevel="1" x14ac:dyDescent="0.25">
      <c r="A2855" s="77"/>
      <c r="B2855" s="33" t="s">
        <v>710</v>
      </c>
      <c r="C2855" s="50"/>
      <c r="D2855" s="50"/>
      <c r="E2855" s="40" t="s">
        <v>252</v>
      </c>
      <c r="F2855" s="40">
        <f>SUM(F2856:F2860)</f>
        <v>18285.722699999998</v>
      </c>
    </row>
    <row r="2856" spans="1:6" outlineLevel="1" x14ac:dyDescent="0.25">
      <c r="B2856" s="34" t="s">
        <v>436</v>
      </c>
      <c r="C2856" s="39">
        <v>0.752</v>
      </c>
      <c r="D2856" s="39" t="s">
        <v>201</v>
      </c>
      <c r="E2856" s="35">
        <v>2307.59</v>
      </c>
      <c r="F2856" s="35">
        <f>+C2856*E2856</f>
        <v>1735.3076800000001</v>
      </c>
    </row>
    <row r="2857" spans="1:6" outlineLevel="1" x14ac:dyDescent="0.25">
      <c r="B2857" s="34" t="s">
        <v>485</v>
      </c>
      <c r="C2857" s="39">
        <v>0.16200000000000001</v>
      </c>
      <c r="D2857" s="39" t="s">
        <v>201</v>
      </c>
      <c r="E2857" s="35">
        <v>2316.91</v>
      </c>
      <c r="F2857" s="35">
        <f>+C2857*E2857</f>
        <v>375.33941999999996</v>
      </c>
    </row>
    <row r="2858" spans="1:6" outlineLevel="1" x14ac:dyDescent="0.25">
      <c r="B2858" s="34" t="s">
        <v>471</v>
      </c>
      <c r="C2858" s="39">
        <v>1.6890000000000001</v>
      </c>
      <c r="D2858" s="39" t="s">
        <v>201</v>
      </c>
      <c r="E2858" s="35">
        <v>2417.14</v>
      </c>
      <c r="F2858" s="35">
        <f>+C2858*E2858</f>
        <v>4082.5494599999997</v>
      </c>
    </row>
    <row r="2859" spans="1:6" outlineLevel="1" x14ac:dyDescent="0.25">
      <c r="B2859" s="34" t="s">
        <v>437</v>
      </c>
      <c r="C2859" s="39">
        <v>2.4409999999999998</v>
      </c>
      <c r="D2859" s="39" t="s">
        <v>201</v>
      </c>
      <c r="E2859" s="35">
        <v>518.54</v>
      </c>
      <c r="F2859" s="35">
        <f>+C2859*E2859</f>
        <v>1265.7561399999997</v>
      </c>
    </row>
    <row r="2860" spans="1:6" outlineLevel="1" x14ac:dyDescent="0.25">
      <c r="B2860" s="34" t="s">
        <v>505</v>
      </c>
      <c r="C2860" s="39">
        <v>1</v>
      </c>
      <c r="D2860" s="39" t="s">
        <v>231</v>
      </c>
      <c r="E2860" s="35">
        <v>10826.77</v>
      </c>
      <c r="F2860" s="35">
        <f>+C2860*E2860</f>
        <v>10826.77</v>
      </c>
    </row>
    <row r="2861" spans="1:6" outlineLevel="1" x14ac:dyDescent="0.25">
      <c r="B2861" s="34"/>
      <c r="C2861" s="39"/>
      <c r="D2861" s="39"/>
      <c r="E2861" s="35"/>
      <c r="F2861" s="35"/>
    </row>
    <row r="2862" spans="1:6" outlineLevel="1" x14ac:dyDescent="0.25">
      <c r="A2862" s="77"/>
      <c r="B2862" s="33" t="s">
        <v>711</v>
      </c>
      <c r="C2862" s="50"/>
      <c r="D2862" s="50"/>
      <c r="E2862" s="40" t="s">
        <v>252</v>
      </c>
      <c r="F2862" s="40">
        <f>SUM(F2863:F2873)</f>
        <v>26284.968079999999</v>
      </c>
    </row>
    <row r="2863" spans="1:6" outlineLevel="1" x14ac:dyDescent="0.25">
      <c r="B2863" s="34" t="s">
        <v>436</v>
      </c>
      <c r="C2863" s="39">
        <v>1.502</v>
      </c>
      <c r="D2863" s="39" t="s">
        <v>201</v>
      </c>
      <c r="E2863" s="35">
        <v>2307.59</v>
      </c>
      <c r="F2863" s="35">
        <f t="shared" ref="F2863:F2873" si="93">+C2863*E2863</f>
        <v>3466.00018</v>
      </c>
    </row>
    <row r="2864" spans="1:6" outlineLevel="1" x14ac:dyDescent="0.25">
      <c r="B2864" s="34" t="s">
        <v>471</v>
      </c>
      <c r="C2864" s="39">
        <v>2.226</v>
      </c>
      <c r="D2864" s="39" t="s">
        <v>201</v>
      </c>
      <c r="E2864" s="35">
        <v>2417.14</v>
      </c>
      <c r="F2864" s="35">
        <f t="shared" si="93"/>
        <v>5380.5536400000001</v>
      </c>
    </row>
    <row r="2865" spans="1:6" outlineLevel="1" x14ac:dyDescent="0.25">
      <c r="B2865" s="34" t="s">
        <v>437</v>
      </c>
      <c r="C2865" s="39">
        <v>3.7279999999999998</v>
      </c>
      <c r="D2865" s="39" t="s">
        <v>201</v>
      </c>
      <c r="E2865" s="35">
        <v>490.77</v>
      </c>
      <c r="F2865" s="35">
        <f t="shared" si="93"/>
        <v>1829.5905599999999</v>
      </c>
    </row>
    <row r="2866" spans="1:6" outlineLevel="1" x14ac:dyDescent="0.25">
      <c r="B2866" s="34" t="s">
        <v>439</v>
      </c>
      <c r="C2866" s="39">
        <v>84.25</v>
      </c>
      <c r="D2866" s="39" t="s">
        <v>256</v>
      </c>
      <c r="E2866" s="35">
        <v>44.3</v>
      </c>
      <c r="F2866" s="35">
        <f t="shared" si="93"/>
        <v>3732.2749999999996</v>
      </c>
    </row>
    <row r="2867" spans="1:6" outlineLevel="1" x14ac:dyDescent="0.25">
      <c r="B2867" s="34" t="s">
        <v>316</v>
      </c>
      <c r="C2867" s="39">
        <v>16.850000000000001</v>
      </c>
      <c r="D2867" s="39" t="s">
        <v>112</v>
      </c>
      <c r="E2867" s="35">
        <v>27.69</v>
      </c>
      <c r="F2867" s="35">
        <f t="shared" si="93"/>
        <v>466.57650000000007</v>
      </c>
    </row>
    <row r="2868" spans="1:6" outlineLevel="1" x14ac:dyDescent="0.25">
      <c r="B2868" s="34" t="s">
        <v>440</v>
      </c>
      <c r="C2868" s="39">
        <v>3.13</v>
      </c>
      <c r="D2868" s="39" t="s">
        <v>112</v>
      </c>
      <c r="E2868" s="35">
        <v>49.56</v>
      </c>
      <c r="F2868" s="35">
        <f t="shared" si="93"/>
        <v>155.12280000000001</v>
      </c>
    </row>
    <row r="2869" spans="1:6" outlineLevel="1" x14ac:dyDescent="0.25">
      <c r="B2869" s="34" t="s">
        <v>441</v>
      </c>
      <c r="C2869" s="39">
        <v>3.13</v>
      </c>
      <c r="D2869" s="39" t="s">
        <v>112</v>
      </c>
      <c r="E2869" s="35">
        <v>40.380000000000003</v>
      </c>
      <c r="F2869" s="35">
        <f t="shared" si="93"/>
        <v>126.38940000000001</v>
      </c>
    </row>
    <row r="2870" spans="1:6" outlineLevel="1" x14ac:dyDescent="0.25">
      <c r="B2870" s="34" t="s">
        <v>680</v>
      </c>
      <c r="C2870" s="39">
        <v>12.5</v>
      </c>
      <c r="D2870" s="39" t="s">
        <v>290</v>
      </c>
      <c r="E2870" s="35">
        <v>227.76</v>
      </c>
      <c r="F2870" s="35">
        <f t="shared" si="93"/>
        <v>2847</v>
      </c>
    </row>
    <row r="2871" spans="1:6" outlineLevel="1" x14ac:dyDescent="0.25">
      <c r="B2871" s="34" t="s">
        <v>681</v>
      </c>
      <c r="C2871" s="39">
        <v>12.5</v>
      </c>
      <c r="D2871" s="39" t="s">
        <v>290</v>
      </c>
      <c r="E2871" s="35">
        <v>78.819999999999993</v>
      </c>
      <c r="F2871" s="35">
        <f t="shared" si="93"/>
        <v>985.24999999999989</v>
      </c>
    </row>
    <row r="2872" spans="1:6" outlineLevel="1" x14ac:dyDescent="0.25">
      <c r="B2872" s="34" t="s">
        <v>443</v>
      </c>
      <c r="C2872" s="39">
        <v>12.5</v>
      </c>
      <c r="D2872" s="39" t="s">
        <v>13</v>
      </c>
      <c r="E2872" s="35">
        <v>32.86</v>
      </c>
      <c r="F2872" s="35">
        <f t="shared" si="93"/>
        <v>410.75</v>
      </c>
    </row>
    <row r="2873" spans="1:6" outlineLevel="1" x14ac:dyDescent="0.25">
      <c r="B2873" s="34" t="s">
        <v>451</v>
      </c>
      <c r="C2873" s="39">
        <v>1</v>
      </c>
      <c r="D2873" s="39" t="s">
        <v>252</v>
      </c>
      <c r="E2873" s="35">
        <v>6885.46</v>
      </c>
      <c r="F2873" s="35">
        <f t="shared" si="93"/>
        <v>6885.46</v>
      </c>
    </row>
    <row r="2874" spans="1:6" outlineLevel="1" x14ac:dyDescent="0.25">
      <c r="B2874" s="34"/>
      <c r="C2874" s="39"/>
      <c r="D2874" s="39"/>
      <c r="E2874" s="35"/>
      <c r="F2874" s="35"/>
    </row>
    <row r="2875" spans="1:6" ht="31.5" outlineLevel="1" x14ac:dyDescent="0.25">
      <c r="A2875" s="77"/>
      <c r="B2875" s="33" t="s">
        <v>712</v>
      </c>
      <c r="C2875" s="50"/>
      <c r="D2875" s="50"/>
      <c r="E2875" s="40" t="s">
        <v>252</v>
      </c>
      <c r="F2875" s="40">
        <f>SUM(F2876:F2878)</f>
        <v>26388.49712</v>
      </c>
    </row>
    <row r="2876" spans="1:6" outlineLevel="1" x14ac:dyDescent="0.25">
      <c r="B2876" s="34" t="s">
        <v>690</v>
      </c>
      <c r="C2876" s="39">
        <v>1</v>
      </c>
      <c r="D2876" s="39" t="s">
        <v>231</v>
      </c>
      <c r="E2876" s="35">
        <v>8846.5499999999993</v>
      </c>
      <c r="F2876" s="35">
        <f>+C2876*E2876</f>
        <v>8846.5499999999993</v>
      </c>
    </row>
    <row r="2877" spans="1:6" outlineLevel="1" x14ac:dyDescent="0.25">
      <c r="B2877" s="34" t="s">
        <v>437</v>
      </c>
      <c r="C2877" s="39">
        <v>3.7279999999999998</v>
      </c>
      <c r="D2877" s="39" t="s">
        <v>201</v>
      </c>
      <c r="E2877" s="35">
        <v>518.54</v>
      </c>
      <c r="F2877" s="35">
        <f>+C2877*E2877</f>
        <v>1933.1171199999997</v>
      </c>
    </row>
    <row r="2878" spans="1:6" outlineLevel="1" x14ac:dyDescent="0.25">
      <c r="B2878" s="34" t="s">
        <v>505</v>
      </c>
      <c r="C2878" s="39">
        <v>1</v>
      </c>
      <c r="D2878" s="39" t="s">
        <v>231</v>
      </c>
      <c r="E2878" s="35">
        <v>15608.830000000002</v>
      </c>
      <c r="F2878" s="35">
        <f>+C2878*E2878</f>
        <v>15608.830000000002</v>
      </c>
    </row>
    <row r="2879" spans="1:6" outlineLevel="1" x14ac:dyDescent="0.25">
      <c r="B2879" s="34"/>
      <c r="C2879" s="39"/>
      <c r="D2879" s="39"/>
      <c r="E2879" s="35"/>
      <c r="F2879" s="35"/>
    </row>
    <row r="2880" spans="1:6" outlineLevel="1" x14ac:dyDescent="0.25">
      <c r="A2880" s="77"/>
      <c r="B2880" s="33" t="s">
        <v>711</v>
      </c>
      <c r="C2880" s="50"/>
      <c r="D2880" s="50"/>
      <c r="E2880" s="40" t="s">
        <v>252</v>
      </c>
      <c r="F2880" s="40">
        <f>SUM(F2881:F2884)</f>
        <v>26284.974380000003</v>
      </c>
    </row>
    <row r="2881" spans="1:6" outlineLevel="1" x14ac:dyDescent="0.25">
      <c r="B2881" s="34" t="s">
        <v>436</v>
      </c>
      <c r="C2881" s="39">
        <v>1.502</v>
      </c>
      <c r="D2881" s="39" t="s">
        <v>201</v>
      </c>
      <c r="E2881" s="35">
        <v>2307.59</v>
      </c>
      <c r="F2881" s="35">
        <f>+C2881*E2881</f>
        <v>3466.00018</v>
      </c>
    </row>
    <row r="2882" spans="1:6" outlineLevel="1" x14ac:dyDescent="0.25">
      <c r="B2882" s="34" t="s">
        <v>471</v>
      </c>
      <c r="C2882" s="39">
        <v>2.226</v>
      </c>
      <c r="D2882" s="39" t="s">
        <v>201</v>
      </c>
      <c r="E2882" s="35">
        <v>2417.14</v>
      </c>
      <c r="F2882" s="35">
        <f>+C2882*E2882</f>
        <v>5380.5536400000001</v>
      </c>
    </row>
    <row r="2883" spans="1:6" outlineLevel="1" x14ac:dyDescent="0.25">
      <c r="B2883" s="34" t="s">
        <v>437</v>
      </c>
      <c r="C2883" s="39">
        <v>3.7279999999999998</v>
      </c>
      <c r="D2883" s="39" t="s">
        <v>201</v>
      </c>
      <c r="E2883" s="35">
        <v>490.77</v>
      </c>
      <c r="F2883" s="35">
        <f>+C2883*E2883</f>
        <v>1829.5905599999999</v>
      </c>
    </row>
    <row r="2884" spans="1:6" outlineLevel="1" x14ac:dyDescent="0.25">
      <c r="B2884" s="34" t="s">
        <v>505</v>
      </c>
      <c r="C2884" s="39">
        <v>1</v>
      </c>
      <c r="D2884" s="39" t="s">
        <v>231</v>
      </c>
      <c r="E2884" s="35">
        <v>15608.830000000002</v>
      </c>
      <c r="F2884" s="35">
        <f>+C2884*E2884</f>
        <v>15608.830000000002</v>
      </c>
    </row>
    <row r="2885" spans="1:6" outlineLevel="1" x14ac:dyDescent="0.25">
      <c r="B2885" s="34"/>
      <c r="C2885" s="39"/>
      <c r="D2885" s="39"/>
      <c r="E2885" s="35"/>
      <c r="F2885" s="35"/>
    </row>
    <row r="2886" spans="1:6" ht="31.5" outlineLevel="1" x14ac:dyDescent="0.25">
      <c r="A2886" s="77"/>
      <c r="B2886" s="33" t="s">
        <v>712</v>
      </c>
      <c r="C2886" s="50"/>
      <c r="D2886" s="50"/>
      <c r="E2886" s="40" t="s">
        <v>252</v>
      </c>
      <c r="F2886" s="40">
        <f>SUM(F2887:F2890)</f>
        <v>26388.500940000002</v>
      </c>
    </row>
    <row r="2887" spans="1:6" outlineLevel="1" x14ac:dyDescent="0.25">
      <c r="B2887" s="34" t="s">
        <v>436</v>
      </c>
      <c r="C2887" s="39">
        <v>1.502</v>
      </c>
      <c r="D2887" s="39" t="s">
        <v>201</v>
      </c>
      <c r="E2887" s="35">
        <v>2307.59</v>
      </c>
      <c r="F2887" s="35">
        <f>+C2887*E2887</f>
        <v>3466.00018</v>
      </c>
    </row>
    <row r="2888" spans="1:6" outlineLevel="1" x14ac:dyDescent="0.25">
      <c r="B2888" s="34" t="s">
        <v>471</v>
      </c>
      <c r="C2888" s="39">
        <v>2.226</v>
      </c>
      <c r="D2888" s="39" t="s">
        <v>201</v>
      </c>
      <c r="E2888" s="35">
        <v>2417.14</v>
      </c>
      <c r="F2888" s="35">
        <f>+C2888*E2888</f>
        <v>5380.5536400000001</v>
      </c>
    </row>
    <row r="2889" spans="1:6" outlineLevel="1" x14ac:dyDescent="0.25">
      <c r="B2889" s="34" t="s">
        <v>437</v>
      </c>
      <c r="C2889" s="39">
        <v>3.7279999999999998</v>
      </c>
      <c r="D2889" s="39" t="s">
        <v>201</v>
      </c>
      <c r="E2889" s="35">
        <v>518.54</v>
      </c>
      <c r="F2889" s="35">
        <f>+C2889*E2889</f>
        <v>1933.1171199999997</v>
      </c>
    </row>
    <row r="2890" spans="1:6" outlineLevel="1" x14ac:dyDescent="0.25">
      <c r="B2890" s="34" t="s">
        <v>505</v>
      </c>
      <c r="C2890" s="39">
        <v>1</v>
      </c>
      <c r="D2890" s="39" t="s">
        <v>231</v>
      </c>
      <c r="E2890" s="35">
        <v>15608.830000000002</v>
      </c>
      <c r="F2890" s="35">
        <f>+C2890*E2890</f>
        <v>15608.830000000002</v>
      </c>
    </row>
    <row r="2891" spans="1:6" outlineLevel="1" x14ac:dyDescent="0.25">
      <c r="B2891" s="34"/>
      <c r="C2891" s="39"/>
      <c r="D2891" s="39"/>
      <c r="E2891" s="35"/>
      <c r="F2891" s="35"/>
    </row>
    <row r="2892" spans="1:6" outlineLevel="1" x14ac:dyDescent="0.25">
      <c r="A2892" s="77"/>
      <c r="B2892" s="33" t="s">
        <v>713</v>
      </c>
      <c r="C2892" s="50"/>
      <c r="D2892" s="50"/>
      <c r="E2892" s="40" t="s">
        <v>252</v>
      </c>
      <c r="F2892" s="40">
        <f>SUM(F2893:F2903)</f>
        <v>21753.395210000002</v>
      </c>
    </row>
    <row r="2893" spans="1:6" outlineLevel="1" x14ac:dyDescent="0.25">
      <c r="B2893" s="34" t="s">
        <v>436</v>
      </c>
      <c r="C2893" s="39">
        <v>0.96699999999999997</v>
      </c>
      <c r="D2893" s="39" t="s">
        <v>201</v>
      </c>
      <c r="E2893" s="35">
        <v>2307.59</v>
      </c>
      <c r="F2893" s="35">
        <f t="shared" ref="F2893:F2903" si="94">+C2893*E2893</f>
        <v>2231.4395300000001</v>
      </c>
    </row>
    <row r="2894" spans="1:6" outlineLevel="1" x14ac:dyDescent="0.25">
      <c r="B2894" s="34" t="s">
        <v>471</v>
      </c>
      <c r="C2894" s="39">
        <v>1.899</v>
      </c>
      <c r="D2894" s="39" t="s">
        <v>201</v>
      </c>
      <c r="E2894" s="35">
        <v>2417.14</v>
      </c>
      <c r="F2894" s="35">
        <f t="shared" si="94"/>
        <v>4590.1488600000002</v>
      </c>
    </row>
    <row r="2895" spans="1:6" outlineLevel="1" x14ac:dyDescent="0.25">
      <c r="B2895" s="34" t="s">
        <v>437</v>
      </c>
      <c r="C2895" s="39">
        <v>2.8660000000000001</v>
      </c>
      <c r="D2895" s="39" t="s">
        <v>201</v>
      </c>
      <c r="E2895" s="35">
        <v>490.77</v>
      </c>
      <c r="F2895" s="35">
        <f t="shared" si="94"/>
        <v>1406.54682</v>
      </c>
    </row>
    <row r="2896" spans="1:6" outlineLevel="1" x14ac:dyDescent="0.25">
      <c r="B2896" s="34" t="s">
        <v>439</v>
      </c>
      <c r="C2896" s="39">
        <v>61.51</v>
      </c>
      <c r="D2896" s="39" t="s">
        <v>256</v>
      </c>
      <c r="E2896" s="35">
        <v>44.3</v>
      </c>
      <c r="F2896" s="35">
        <f t="shared" si="94"/>
        <v>2724.8929999999996</v>
      </c>
    </row>
    <row r="2897" spans="1:6" outlineLevel="1" x14ac:dyDescent="0.25">
      <c r="B2897" s="34" t="s">
        <v>316</v>
      </c>
      <c r="C2897" s="39">
        <v>12.3</v>
      </c>
      <c r="D2897" s="39" t="s">
        <v>112</v>
      </c>
      <c r="E2897" s="35">
        <v>27.69</v>
      </c>
      <c r="F2897" s="35">
        <f t="shared" si="94"/>
        <v>340.58700000000005</v>
      </c>
    </row>
    <row r="2898" spans="1:6" outlineLevel="1" x14ac:dyDescent="0.25">
      <c r="B2898" s="34" t="s">
        <v>440</v>
      </c>
      <c r="C2898" s="39">
        <v>2</v>
      </c>
      <c r="D2898" s="39" t="s">
        <v>112</v>
      </c>
      <c r="E2898" s="35">
        <v>49.56</v>
      </c>
      <c r="F2898" s="35">
        <f t="shared" si="94"/>
        <v>99.12</v>
      </c>
    </row>
    <row r="2899" spans="1:6" outlineLevel="1" x14ac:dyDescent="0.25">
      <c r="B2899" s="34" t="s">
        <v>441</v>
      </c>
      <c r="C2899" s="39">
        <v>2</v>
      </c>
      <c r="D2899" s="39" t="s">
        <v>112</v>
      </c>
      <c r="E2899" s="35">
        <v>40.380000000000003</v>
      </c>
      <c r="F2899" s="35">
        <f t="shared" si="94"/>
        <v>80.760000000000005</v>
      </c>
    </row>
    <row r="2900" spans="1:6" outlineLevel="1" x14ac:dyDescent="0.25">
      <c r="B2900" s="34" t="s">
        <v>680</v>
      </c>
      <c r="C2900" s="39">
        <v>8</v>
      </c>
      <c r="D2900" s="39" t="s">
        <v>290</v>
      </c>
      <c r="E2900" s="35">
        <v>284.7</v>
      </c>
      <c r="F2900" s="35">
        <f t="shared" si="94"/>
        <v>2277.6</v>
      </c>
    </row>
    <row r="2901" spans="1:6" outlineLevel="1" x14ac:dyDescent="0.25">
      <c r="B2901" s="34" t="s">
        <v>681</v>
      </c>
      <c r="C2901" s="39">
        <v>8</v>
      </c>
      <c r="D2901" s="39" t="s">
        <v>290</v>
      </c>
      <c r="E2901" s="35">
        <v>98.53</v>
      </c>
      <c r="F2901" s="35">
        <f t="shared" si="94"/>
        <v>788.24</v>
      </c>
    </row>
    <row r="2902" spans="1:6" outlineLevel="1" x14ac:dyDescent="0.25">
      <c r="B2902" s="34" t="s">
        <v>443</v>
      </c>
      <c r="C2902" s="39">
        <v>10</v>
      </c>
      <c r="D2902" s="39" t="s">
        <v>13</v>
      </c>
      <c r="E2902" s="35">
        <v>32.86</v>
      </c>
      <c r="F2902" s="35">
        <f t="shared" si="94"/>
        <v>328.6</v>
      </c>
    </row>
    <row r="2903" spans="1:6" outlineLevel="1" x14ac:dyDescent="0.25">
      <c r="B2903" s="34" t="s">
        <v>451</v>
      </c>
      <c r="C2903" s="39">
        <v>1</v>
      </c>
      <c r="D2903" s="39" t="s">
        <v>252</v>
      </c>
      <c r="E2903" s="35">
        <v>6885.46</v>
      </c>
      <c r="F2903" s="35">
        <f t="shared" si="94"/>
        <v>6885.46</v>
      </c>
    </row>
    <row r="2904" spans="1:6" outlineLevel="1" x14ac:dyDescent="0.25">
      <c r="B2904" s="34"/>
      <c r="C2904" s="39"/>
      <c r="D2904" s="39"/>
      <c r="E2904" s="35"/>
      <c r="F2904" s="35"/>
    </row>
    <row r="2905" spans="1:6" ht="31.5" outlineLevel="1" x14ac:dyDescent="0.25">
      <c r="A2905" s="77"/>
      <c r="B2905" s="33" t="s">
        <v>714</v>
      </c>
      <c r="C2905" s="50"/>
      <c r="D2905" s="50"/>
      <c r="E2905" s="40" t="s">
        <v>252</v>
      </c>
      <c r="F2905" s="40">
        <f>SUM(F2906:F2908)</f>
        <v>21832.985639999999</v>
      </c>
    </row>
    <row r="2906" spans="1:6" outlineLevel="1" x14ac:dyDescent="0.25">
      <c r="B2906" s="34" t="s">
        <v>690</v>
      </c>
      <c r="C2906" s="39">
        <v>1</v>
      </c>
      <c r="D2906" s="39" t="s">
        <v>231</v>
      </c>
      <c r="E2906" s="35">
        <v>6821.59</v>
      </c>
      <c r="F2906" s="35">
        <f>+C2906*E2906</f>
        <v>6821.59</v>
      </c>
    </row>
    <row r="2907" spans="1:6" outlineLevel="1" x14ac:dyDescent="0.25">
      <c r="B2907" s="34" t="s">
        <v>437</v>
      </c>
      <c r="C2907" s="39">
        <v>2.8660000000000001</v>
      </c>
      <c r="D2907" s="39" t="s">
        <v>201</v>
      </c>
      <c r="E2907" s="35">
        <v>518.54</v>
      </c>
      <c r="F2907" s="35">
        <f>+C2907*E2907</f>
        <v>1486.13564</v>
      </c>
    </row>
    <row r="2908" spans="1:6" outlineLevel="1" x14ac:dyDescent="0.25">
      <c r="B2908" s="34" t="s">
        <v>505</v>
      </c>
      <c r="C2908" s="39">
        <v>1</v>
      </c>
      <c r="D2908" s="39" t="s">
        <v>231</v>
      </c>
      <c r="E2908" s="35">
        <v>13525.26</v>
      </c>
      <c r="F2908" s="35">
        <f>+C2908*E2908</f>
        <v>13525.26</v>
      </c>
    </row>
    <row r="2909" spans="1:6" outlineLevel="1" x14ac:dyDescent="0.25">
      <c r="B2909" s="34"/>
      <c r="C2909" s="39"/>
      <c r="D2909" s="39"/>
      <c r="E2909" s="35"/>
      <c r="F2909" s="35"/>
    </row>
    <row r="2910" spans="1:6" outlineLevel="1" x14ac:dyDescent="0.25">
      <c r="A2910" s="77"/>
      <c r="B2910" s="33" t="s">
        <v>713</v>
      </c>
      <c r="C2910" s="50"/>
      <c r="D2910" s="50"/>
      <c r="E2910" s="40" t="s">
        <v>252</v>
      </c>
      <c r="F2910" s="40">
        <f>SUM(F2911:F2914)</f>
        <v>21753.395210000002</v>
      </c>
    </row>
    <row r="2911" spans="1:6" outlineLevel="1" x14ac:dyDescent="0.25">
      <c r="B2911" s="34" t="s">
        <v>436</v>
      </c>
      <c r="C2911" s="39">
        <v>0.96699999999999997</v>
      </c>
      <c r="D2911" s="39" t="s">
        <v>201</v>
      </c>
      <c r="E2911" s="35">
        <v>2307.59</v>
      </c>
      <c r="F2911" s="35">
        <f>+C2911*E2911</f>
        <v>2231.4395300000001</v>
      </c>
    </row>
    <row r="2912" spans="1:6" outlineLevel="1" x14ac:dyDescent="0.25">
      <c r="B2912" s="34" t="s">
        <v>471</v>
      </c>
      <c r="C2912" s="39">
        <v>1.899</v>
      </c>
      <c r="D2912" s="39" t="s">
        <v>201</v>
      </c>
      <c r="E2912" s="35">
        <v>2417.14</v>
      </c>
      <c r="F2912" s="35">
        <f>+C2912*E2912</f>
        <v>4590.1488600000002</v>
      </c>
    </row>
    <row r="2913" spans="1:6" outlineLevel="1" x14ac:dyDescent="0.25">
      <c r="B2913" s="34" t="s">
        <v>437</v>
      </c>
      <c r="C2913" s="39">
        <v>2.8660000000000001</v>
      </c>
      <c r="D2913" s="39" t="s">
        <v>201</v>
      </c>
      <c r="E2913" s="35">
        <v>490.77</v>
      </c>
      <c r="F2913" s="35">
        <f>+C2913*E2913</f>
        <v>1406.54682</v>
      </c>
    </row>
    <row r="2914" spans="1:6" outlineLevel="1" x14ac:dyDescent="0.25">
      <c r="B2914" s="34" t="s">
        <v>505</v>
      </c>
      <c r="C2914" s="39">
        <v>1</v>
      </c>
      <c r="D2914" s="39" t="s">
        <v>231</v>
      </c>
      <c r="E2914" s="35">
        <v>13525.26</v>
      </c>
      <c r="F2914" s="35">
        <f>+C2914*E2914</f>
        <v>13525.26</v>
      </c>
    </row>
    <row r="2915" spans="1:6" outlineLevel="1" x14ac:dyDescent="0.25">
      <c r="B2915" s="34"/>
      <c r="C2915" s="39"/>
      <c r="D2915" s="39"/>
      <c r="E2915" s="35"/>
      <c r="F2915" s="35"/>
    </row>
    <row r="2916" spans="1:6" ht="31.5" outlineLevel="1" x14ac:dyDescent="0.25">
      <c r="A2916" s="77"/>
      <c r="B2916" s="33" t="s">
        <v>714</v>
      </c>
      <c r="C2916" s="50"/>
      <c r="D2916" s="50"/>
      <c r="E2916" s="40" t="s">
        <v>252</v>
      </c>
      <c r="F2916" s="40">
        <f>SUM(F2917:F2920)</f>
        <v>21832.98403</v>
      </c>
    </row>
    <row r="2917" spans="1:6" outlineLevel="1" x14ac:dyDescent="0.25">
      <c r="B2917" s="34" t="s">
        <v>436</v>
      </c>
      <c r="C2917" s="39">
        <v>0.96699999999999997</v>
      </c>
      <c r="D2917" s="39" t="s">
        <v>201</v>
      </c>
      <c r="E2917" s="35">
        <v>2307.59</v>
      </c>
      <c r="F2917" s="35">
        <f>+C2917*E2917</f>
        <v>2231.4395300000001</v>
      </c>
    </row>
    <row r="2918" spans="1:6" outlineLevel="1" x14ac:dyDescent="0.25">
      <c r="B2918" s="34" t="s">
        <v>471</v>
      </c>
      <c r="C2918" s="39">
        <v>1.899</v>
      </c>
      <c r="D2918" s="39" t="s">
        <v>201</v>
      </c>
      <c r="E2918" s="35">
        <v>2417.14</v>
      </c>
      <c r="F2918" s="35">
        <f>+C2918*E2918</f>
        <v>4590.1488600000002</v>
      </c>
    </row>
    <row r="2919" spans="1:6" outlineLevel="1" x14ac:dyDescent="0.25">
      <c r="B2919" s="34" t="s">
        <v>437</v>
      </c>
      <c r="C2919" s="39">
        <v>2.8660000000000001</v>
      </c>
      <c r="D2919" s="39" t="s">
        <v>201</v>
      </c>
      <c r="E2919" s="35">
        <v>518.54</v>
      </c>
      <c r="F2919" s="35">
        <f>+C2919*E2919</f>
        <v>1486.13564</v>
      </c>
    </row>
    <row r="2920" spans="1:6" outlineLevel="1" x14ac:dyDescent="0.25">
      <c r="B2920" s="34" t="s">
        <v>505</v>
      </c>
      <c r="C2920" s="39">
        <v>1</v>
      </c>
      <c r="D2920" s="39" t="s">
        <v>231</v>
      </c>
      <c r="E2920" s="35">
        <v>13525.26</v>
      </c>
      <c r="F2920" s="35">
        <f>+C2920*E2920</f>
        <v>13525.26</v>
      </c>
    </row>
    <row r="2921" spans="1:6" outlineLevel="1" x14ac:dyDescent="0.25">
      <c r="B2921" s="34"/>
      <c r="C2921" s="39"/>
      <c r="D2921" s="39"/>
      <c r="E2921" s="35"/>
      <c r="F2921" s="35"/>
    </row>
    <row r="2922" spans="1:6" outlineLevel="1" x14ac:dyDescent="0.25">
      <c r="A2922" s="77"/>
      <c r="B2922" s="33" t="s">
        <v>715</v>
      </c>
      <c r="C2922" s="50"/>
      <c r="D2922" s="50"/>
      <c r="E2922" s="40" t="s">
        <v>252</v>
      </c>
      <c r="F2922" s="40">
        <f>SUM(F2923:F2933)</f>
        <v>21325.74756</v>
      </c>
    </row>
    <row r="2923" spans="1:6" outlineLevel="1" x14ac:dyDescent="0.25">
      <c r="B2923" s="34" t="s">
        <v>436</v>
      </c>
      <c r="C2923" s="39">
        <v>0.77600000000000002</v>
      </c>
      <c r="D2923" s="39" t="s">
        <v>201</v>
      </c>
      <c r="E2923" s="35">
        <v>2307.59</v>
      </c>
      <c r="F2923" s="35">
        <f t="shared" ref="F2923:F2933" si="95">+C2923*E2923</f>
        <v>1790.6898400000002</v>
      </c>
    </row>
    <row r="2924" spans="1:6" outlineLevel="1" x14ac:dyDescent="0.25">
      <c r="B2924" s="34" t="s">
        <v>684</v>
      </c>
      <c r="C2924" s="39">
        <v>2.4</v>
      </c>
      <c r="D2924" s="39" t="s">
        <v>201</v>
      </c>
      <c r="E2924" s="35">
        <v>2392.44</v>
      </c>
      <c r="F2924" s="35">
        <f t="shared" si="95"/>
        <v>5741.8559999999998</v>
      </c>
    </row>
    <row r="2925" spans="1:6" outlineLevel="1" x14ac:dyDescent="0.25">
      <c r="B2925" s="34" t="s">
        <v>437</v>
      </c>
      <c r="C2925" s="39">
        <v>3.1760000000000002</v>
      </c>
      <c r="D2925" s="39" t="s">
        <v>201</v>
      </c>
      <c r="E2925" s="35">
        <v>490.77</v>
      </c>
      <c r="F2925" s="35">
        <f t="shared" si="95"/>
        <v>1558.68552</v>
      </c>
    </row>
    <row r="2926" spans="1:6" outlineLevel="1" x14ac:dyDescent="0.25">
      <c r="B2926" s="34" t="s">
        <v>439</v>
      </c>
      <c r="C2926" s="39">
        <v>48.02</v>
      </c>
      <c r="D2926" s="39" t="s">
        <v>256</v>
      </c>
      <c r="E2926" s="35">
        <v>44.3</v>
      </c>
      <c r="F2926" s="35">
        <f t="shared" si="95"/>
        <v>2127.2860000000001</v>
      </c>
    </row>
    <row r="2927" spans="1:6" outlineLevel="1" x14ac:dyDescent="0.25">
      <c r="B2927" s="34" t="s">
        <v>316</v>
      </c>
      <c r="C2927" s="39">
        <v>9.6</v>
      </c>
      <c r="D2927" s="39" t="s">
        <v>112</v>
      </c>
      <c r="E2927" s="35">
        <v>27.69</v>
      </c>
      <c r="F2927" s="35">
        <f t="shared" si="95"/>
        <v>265.82400000000001</v>
      </c>
    </row>
    <row r="2928" spans="1:6" outlineLevel="1" x14ac:dyDescent="0.25">
      <c r="B2928" s="34" t="s">
        <v>440</v>
      </c>
      <c r="C2928" s="39">
        <v>1.39</v>
      </c>
      <c r="D2928" s="39" t="s">
        <v>112</v>
      </c>
      <c r="E2928" s="35">
        <v>49.56</v>
      </c>
      <c r="F2928" s="35">
        <f t="shared" si="95"/>
        <v>68.888400000000004</v>
      </c>
    </row>
    <row r="2929" spans="1:6" outlineLevel="1" x14ac:dyDescent="0.25">
      <c r="B2929" s="34" t="s">
        <v>441</v>
      </c>
      <c r="C2929" s="39">
        <v>1.39</v>
      </c>
      <c r="D2929" s="39" t="s">
        <v>112</v>
      </c>
      <c r="E2929" s="35">
        <v>40.380000000000003</v>
      </c>
      <c r="F2929" s="35">
        <f t="shared" si="95"/>
        <v>56.1282</v>
      </c>
    </row>
    <row r="2930" spans="1:6" outlineLevel="1" x14ac:dyDescent="0.25">
      <c r="B2930" s="34" t="s">
        <v>680</v>
      </c>
      <c r="C2930" s="39">
        <v>5.56</v>
      </c>
      <c r="D2930" s="39" t="s">
        <v>290</v>
      </c>
      <c r="E2930" s="35">
        <v>341.64</v>
      </c>
      <c r="F2930" s="35">
        <f t="shared" si="95"/>
        <v>1899.5183999999997</v>
      </c>
    </row>
    <row r="2931" spans="1:6" outlineLevel="1" x14ac:dyDescent="0.25">
      <c r="B2931" s="34" t="s">
        <v>681</v>
      </c>
      <c r="C2931" s="39">
        <v>5.56</v>
      </c>
      <c r="D2931" s="39" t="s">
        <v>290</v>
      </c>
      <c r="E2931" s="35">
        <v>118.23</v>
      </c>
      <c r="F2931" s="35">
        <f t="shared" si="95"/>
        <v>657.35879999999997</v>
      </c>
    </row>
    <row r="2932" spans="1:6" outlineLevel="1" x14ac:dyDescent="0.25">
      <c r="B2932" s="34" t="s">
        <v>443</v>
      </c>
      <c r="C2932" s="39">
        <v>8.34</v>
      </c>
      <c r="D2932" s="39" t="s">
        <v>13</v>
      </c>
      <c r="E2932" s="35">
        <v>32.86</v>
      </c>
      <c r="F2932" s="35">
        <f t="shared" si="95"/>
        <v>274.05239999999998</v>
      </c>
    </row>
    <row r="2933" spans="1:6" outlineLevel="1" x14ac:dyDescent="0.25">
      <c r="B2933" s="34" t="s">
        <v>451</v>
      </c>
      <c r="C2933" s="39">
        <v>1</v>
      </c>
      <c r="D2933" s="39" t="s">
        <v>252</v>
      </c>
      <c r="E2933" s="35">
        <v>6885.46</v>
      </c>
      <c r="F2933" s="35">
        <f t="shared" si="95"/>
        <v>6885.46</v>
      </c>
    </row>
    <row r="2934" spans="1:6" outlineLevel="1" x14ac:dyDescent="0.25">
      <c r="B2934" s="34"/>
      <c r="C2934" s="39"/>
      <c r="D2934" s="39"/>
      <c r="E2934" s="35"/>
      <c r="F2934" s="35"/>
    </row>
    <row r="2935" spans="1:6" ht="31.5" outlineLevel="1" x14ac:dyDescent="0.25">
      <c r="A2935" s="77"/>
      <c r="B2935" s="33" t="s">
        <v>716</v>
      </c>
      <c r="C2935" s="50"/>
      <c r="D2935" s="50"/>
      <c r="E2935" s="40" t="s">
        <v>252</v>
      </c>
      <c r="F2935" s="40">
        <f>SUM(F2936:F2938)</f>
        <v>21413.95304</v>
      </c>
    </row>
    <row r="2936" spans="1:6" outlineLevel="1" x14ac:dyDescent="0.25">
      <c r="B2936" s="34" t="s">
        <v>690</v>
      </c>
      <c r="C2936" s="39">
        <v>1</v>
      </c>
      <c r="D2936" s="39" t="s">
        <v>231</v>
      </c>
      <c r="E2936" s="35">
        <v>7532.5499999999993</v>
      </c>
      <c r="F2936" s="35">
        <f>+C2936*E2936</f>
        <v>7532.5499999999993</v>
      </c>
    </row>
    <row r="2937" spans="1:6" outlineLevel="1" x14ac:dyDescent="0.25">
      <c r="B2937" s="34" t="s">
        <v>437</v>
      </c>
      <c r="C2937" s="39">
        <v>3.1760000000000002</v>
      </c>
      <c r="D2937" s="39" t="s">
        <v>201</v>
      </c>
      <c r="E2937" s="35">
        <v>518.54</v>
      </c>
      <c r="F2937" s="35">
        <f>+C2937*E2937</f>
        <v>1646.8830399999999</v>
      </c>
    </row>
    <row r="2938" spans="1:6" outlineLevel="1" x14ac:dyDescent="0.25">
      <c r="B2938" s="34" t="s">
        <v>505</v>
      </c>
      <c r="C2938" s="39">
        <v>1</v>
      </c>
      <c r="D2938" s="39" t="s">
        <v>231</v>
      </c>
      <c r="E2938" s="35">
        <v>12234.52</v>
      </c>
      <c r="F2938" s="35">
        <f>+C2938*E2938</f>
        <v>12234.52</v>
      </c>
    </row>
    <row r="2939" spans="1:6" outlineLevel="1" x14ac:dyDescent="0.25">
      <c r="B2939" s="34"/>
      <c r="C2939" s="39"/>
      <c r="D2939" s="39"/>
      <c r="E2939" s="35"/>
      <c r="F2939" s="35"/>
    </row>
    <row r="2940" spans="1:6" outlineLevel="1" x14ac:dyDescent="0.25">
      <c r="A2940" s="77"/>
      <c r="B2940" s="33" t="s">
        <v>715</v>
      </c>
      <c r="C2940" s="50"/>
      <c r="D2940" s="50"/>
      <c r="E2940" s="40" t="s">
        <v>252</v>
      </c>
      <c r="F2940" s="40">
        <f>SUM(F2941:F2944)</f>
        <v>21385.031360000001</v>
      </c>
    </row>
    <row r="2941" spans="1:6" outlineLevel="1" x14ac:dyDescent="0.25">
      <c r="B2941" s="34" t="s">
        <v>436</v>
      </c>
      <c r="C2941" s="39">
        <v>0.77600000000000002</v>
      </c>
      <c r="D2941" s="39" t="s">
        <v>201</v>
      </c>
      <c r="E2941" s="35">
        <v>2307.59</v>
      </c>
      <c r="F2941" s="35">
        <f>+C2941*E2941</f>
        <v>1790.6898400000002</v>
      </c>
    </row>
    <row r="2942" spans="1:6" outlineLevel="1" x14ac:dyDescent="0.25">
      <c r="B2942" s="34" t="s">
        <v>471</v>
      </c>
      <c r="C2942" s="39">
        <v>2.4</v>
      </c>
      <c r="D2942" s="39" t="s">
        <v>201</v>
      </c>
      <c r="E2942" s="35">
        <v>2417.14</v>
      </c>
      <c r="F2942" s="35">
        <f>+C2942*E2942</f>
        <v>5801.1359999999995</v>
      </c>
    </row>
    <row r="2943" spans="1:6" outlineLevel="1" x14ac:dyDescent="0.25">
      <c r="B2943" s="34" t="s">
        <v>437</v>
      </c>
      <c r="C2943" s="39">
        <v>3.1760000000000002</v>
      </c>
      <c r="D2943" s="39" t="s">
        <v>201</v>
      </c>
      <c r="E2943" s="35">
        <v>490.77</v>
      </c>
      <c r="F2943" s="35">
        <f>+C2943*E2943</f>
        <v>1558.68552</v>
      </c>
    </row>
    <row r="2944" spans="1:6" outlineLevel="1" x14ac:dyDescent="0.25">
      <c r="B2944" s="34" t="s">
        <v>505</v>
      </c>
      <c r="C2944" s="39">
        <v>1</v>
      </c>
      <c r="D2944" s="39" t="s">
        <v>231</v>
      </c>
      <c r="E2944" s="35">
        <v>12234.52</v>
      </c>
      <c r="F2944" s="35">
        <f>+C2944*E2944</f>
        <v>12234.52</v>
      </c>
    </row>
    <row r="2945" spans="1:6" outlineLevel="1" x14ac:dyDescent="0.25">
      <c r="B2945" s="34"/>
      <c r="C2945" s="39"/>
      <c r="D2945" s="39"/>
      <c r="E2945" s="35"/>
      <c r="F2945" s="35"/>
    </row>
    <row r="2946" spans="1:6" ht="31.5" outlineLevel="1" x14ac:dyDescent="0.25">
      <c r="A2946" s="77"/>
      <c r="B2946" s="33" t="s">
        <v>716</v>
      </c>
      <c r="C2946" s="50"/>
      <c r="D2946" s="50"/>
      <c r="E2946" s="40" t="s">
        <v>252</v>
      </c>
      <c r="F2946" s="40">
        <f>SUM(F2947:F2950)</f>
        <v>21473.228880000002</v>
      </c>
    </row>
    <row r="2947" spans="1:6" outlineLevel="1" x14ac:dyDescent="0.25">
      <c r="B2947" s="34" t="s">
        <v>436</v>
      </c>
      <c r="C2947" s="39">
        <v>0.77600000000000002</v>
      </c>
      <c r="D2947" s="39" t="s">
        <v>201</v>
      </c>
      <c r="E2947" s="35">
        <v>2307.59</v>
      </c>
      <c r="F2947" s="35">
        <f>+C2947*E2947</f>
        <v>1790.6898400000002</v>
      </c>
    </row>
    <row r="2948" spans="1:6" outlineLevel="1" x14ac:dyDescent="0.25">
      <c r="B2948" s="34" t="s">
        <v>471</v>
      </c>
      <c r="C2948" s="39">
        <v>2.4</v>
      </c>
      <c r="D2948" s="39" t="s">
        <v>201</v>
      </c>
      <c r="E2948" s="35">
        <v>2417.14</v>
      </c>
      <c r="F2948" s="35">
        <f>+C2948*E2948</f>
        <v>5801.1359999999995</v>
      </c>
    </row>
    <row r="2949" spans="1:6" outlineLevel="1" x14ac:dyDescent="0.25">
      <c r="B2949" s="34" t="s">
        <v>437</v>
      </c>
      <c r="C2949" s="39">
        <v>3.1760000000000002</v>
      </c>
      <c r="D2949" s="39" t="s">
        <v>201</v>
      </c>
      <c r="E2949" s="35">
        <v>518.54</v>
      </c>
      <c r="F2949" s="35">
        <f>+C2949*E2949</f>
        <v>1646.8830399999999</v>
      </c>
    </row>
    <row r="2950" spans="1:6" outlineLevel="1" x14ac:dyDescent="0.25">
      <c r="B2950" s="34" t="s">
        <v>505</v>
      </c>
      <c r="C2950" s="39">
        <v>1</v>
      </c>
      <c r="D2950" s="39" t="s">
        <v>231</v>
      </c>
      <c r="E2950" s="35">
        <v>12234.52</v>
      </c>
      <c r="F2950" s="35">
        <f>+C2950*E2950</f>
        <v>12234.52</v>
      </c>
    </row>
    <row r="2951" spans="1:6" outlineLevel="1" x14ac:dyDescent="0.25">
      <c r="B2951" s="34"/>
      <c r="C2951" s="39"/>
      <c r="D2951" s="39"/>
      <c r="E2951" s="35"/>
      <c r="F2951" s="35"/>
    </row>
    <row r="2952" spans="1:6" outlineLevel="1" x14ac:dyDescent="0.25">
      <c r="A2952" s="77"/>
      <c r="B2952" s="33" t="s">
        <v>717</v>
      </c>
      <c r="C2952" s="50"/>
      <c r="D2952" s="50"/>
      <c r="E2952" s="40" t="s">
        <v>252</v>
      </c>
      <c r="F2952" s="40">
        <f>SUM(F2953:F2964)</f>
        <v>18385.210930000001</v>
      </c>
    </row>
    <row r="2953" spans="1:6" outlineLevel="1" x14ac:dyDescent="0.25">
      <c r="B2953" s="34" t="s">
        <v>436</v>
      </c>
      <c r="C2953" s="39">
        <v>0.752</v>
      </c>
      <c r="D2953" s="39" t="s">
        <v>201</v>
      </c>
      <c r="E2953" s="35">
        <v>2307.59</v>
      </c>
      <c r="F2953" s="35">
        <f t="shared" ref="F2953:F2964" si="96">+C2953*E2953</f>
        <v>1735.3076800000001</v>
      </c>
    </row>
    <row r="2954" spans="1:6" outlineLevel="1" x14ac:dyDescent="0.25">
      <c r="B2954" s="34" t="s">
        <v>462</v>
      </c>
      <c r="C2954" s="39">
        <v>0.16200000000000001</v>
      </c>
      <c r="D2954" s="39" t="s">
        <v>201</v>
      </c>
      <c r="E2954" s="35">
        <v>2316.91</v>
      </c>
      <c r="F2954" s="35">
        <f t="shared" si="96"/>
        <v>375.33941999999996</v>
      </c>
    </row>
    <row r="2955" spans="1:6" outlineLevel="1" x14ac:dyDescent="0.25">
      <c r="B2955" s="34" t="s">
        <v>684</v>
      </c>
      <c r="C2955" s="39">
        <v>1.6890000000000001</v>
      </c>
      <c r="D2955" s="39" t="s">
        <v>201</v>
      </c>
      <c r="E2955" s="35">
        <v>2392.44</v>
      </c>
      <c r="F2955" s="35">
        <f t="shared" si="96"/>
        <v>4040.8311600000002</v>
      </c>
    </row>
    <row r="2956" spans="1:6" outlineLevel="1" x14ac:dyDescent="0.25">
      <c r="B2956" s="34" t="s">
        <v>437</v>
      </c>
      <c r="C2956" s="39">
        <v>2.4409999999999998</v>
      </c>
      <c r="D2956" s="39" t="s">
        <v>201</v>
      </c>
      <c r="E2956" s="35">
        <v>490.77</v>
      </c>
      <c r="F2956" s="35">
        <f t="shared" si="96"/>
        <v>1197.96957</v>
      </c>
    </row>
    <row r="2957" spans="1:6" outlineLevel="1" x14ac:dyDescent="0.25">
      <c r="B2957" s="34" t="s">
        <v>439</v>
      </c>
      <c r="C2957" s="39">
        <v>39.229999999999997</v>
      </c>
      <c r="D2957" s="39" t="s">
        <v>256</v>
      </c>
      <c r="E2957" s="35">
        <v>44.3</v>
      </c>
      <c r="F2957" s="35">
        <f t="shared" si="96"/>
        <v>1737.8889999999997</v>
      </c>
    </row>
    <row r="2958" spans="1:6" outlineLevel="1" x14ac:dyDescent="0.25">
      <c r="B2958" s="34" t="s">
        <v>316</v>
      </c>
      <c r="C2958" s="39">
        <v>7.85</v>
      </c>
      <c r="D2958" s="39" t="s">
        <v>112</v>
      </c>
      <c r="E2958" s="35">
        <v>27.69</v>
      </c>
      <c r="F2958" s="35">
        <f t="shared" si="96"/>
        <v>217.3665</v>
      </c>
    </row>
    <row r="2959" spans="1:6" outlineLevel="1" x14ac:dyDescent="0.25">
      <c r="B2959" s="34" t="s">
        <v>440</v>
      </c>
      <c r="C2959" s="39">
        <v>0.78</v>
      </c>
      <c r="D2959" s="39" t="s">
        <v>112</v>
      </c>
      <c r="E2959" s="35">
        <v>49.56</v>
      </c>
      <c r="F2959" s="35">
        <f t="shared" si="96"/>
        <v>38.656800000000004</v>
      </c>
    </row>
    <row r="2960" spans="1:6" outlineLevel="1" x14ac:dyDescent="0.25">
      <c r="B2960" s="34" t="s">
        <v>441</v>
      </c>
      <c r="C2960" s="39">
        <v>0.78</v>
      </c>
      <c r="D2960" s="39" t="s">
        <v>112</v>
      </c>
      <c r="E2960" s="35">
        <v>40.380000000000003</v>
      </c>
      <c r="F2960" s="35">
        <f t="shared" si="96"/>
        <v>31.496400000000005</v>
      </c>
    </row>
    <row r="2961" spans="1:6" outlineLevel="1" x14ac:dyDescent="0.25">
      <c r="B2961" s="34" t="s">
        <v>680</v>
      </c>
      <c r="C2961" s="39">
        <v>3.13</v>
      </c>
      <c r="D2961" s="39" t="s">
        <v>290</v>
      </c>
      <c r="E2961" s="35">
        <v>455.52</v>
      </c>
      <c r="F2961" s="35">
        <f t="shared" si="96"/>
        <v>1425.7775999999999</v>
      </c>
    </row>
    <row r="2962" spans="1:6" outlineLevel="1" x14ac:dyDescent="0.25">
      <c r="B2962" s="34" t="s">
        <v>681</v>
      </c>
      <c r="C2962" s="39">
        <v>3.13</v>
      </c>
      <c r="D2962" s="39" t="s">
        <v>290</v>
      </c>
      <c r="E2962" s="35">
        <v>157.63999999999999</v>
      </c>
      <c r="F2962" s="35">
        <f t="shared" si="96"/>
        <v>493.41319999999996</v>
      </c>
    </row>
    <row r="2963" spans="1:6" outlineLevel="1" x14ac:dyDescent="0.25">
      <c r="B2963" s="34" t="s">
        <v>443</v>
      </c>
      <c r="C2963" s="39">
        <v>6.26</v>
      </c>
      <c r="D2963" s="39" t="s">
        <v>13</v>
      </c>
      <c r="E2963" s="35">
        <v>32.86</v>
      </c>
      <c r="F2963" s="35">
        <f t="shared" si="96"/>
        <v>205.70359999999999</v>
      </c>
    </row>
    <row r="2964" spans="1:6" outlineLevel="1" x14ac:dyDescent="0.25">
      <c r="B2964" s="34" t="s">
        <v>451</v>
      </c>
      <c r="C2964" s="39">
        <v>1</v>
      </c>
      <c r="D2964" s="39" t="s">
        <v>252</v>
      </c>
      <c r="E2964" s="35">
        <v>6885.46</v>
      </c>
      <c r="F2964" s="35">
        <f t="shared" si="96"/>
        <v>6885.46</v>
      </c>
    </row>
    <row r="2965" spans="1:6" outlineLevel="1" x14ac:dyDescent="0.25">
      <c r="B2965" s="34"/>
      <c r="C2965" s="39"/>
      <c r="D2965" s="39"/>
      <c r="E2965" s="35"/>
      <c r="F2965" s="35"/>
    </row>
    <row r="2966" spans="1:6" ht="31.5" outlineLevel="1" x14ac:dyDescent="0.25">
      <c r="A2966" s="77"/>
      <c r="B2966" s="33" t="s">
        <v>718</v>
      </c>
      <c r="C2966" s="50"/>
      <c r="D2966" s="50"/>
      <c r="E2966" s="40" t="s">
        <v>252</v>
      </c>
      <c r="F2966" s="40">
        <f>SUM(F2967:F2969)</f>
        <v>18453.006139999998</v>
      </c>
    </row>
    <row r="2967" spans="1:6" outlineLevel="1" x14ac:dyDescent="0.25">
      <c r="B2967" s="34" t="s">
        <v>698</v>
      </c>
      <c r="C2967" s="39">
        <v>1</v>
      </c>
      <c r="D2967" s="39" t="s">
        <v>231</v>
      </c>
      <c r="E2967" s="35">
        <v>6151.48</v>
      </c>
      <c r="F2967" s="35">
        <f>+C2967*E2967</f>
        <v>6151.48</v>
      </c>
    </row>
    <row r="2968" spans="1:6" outlineLevel="1" x14ac:dyDescent="0.25">
      <c r="B2968" s="34" t="s">
        <v>437</v>
      </c>
      <c r="C2968" s="39">
        <v>2.4409999999999998</v>
      </c>
      <c r="D2968" s="39" t="s">
        <v>201</v>
      </c>
      <c r="E2968" s="35">
        <v>518.54</v>
      </c>
      <c r="F2968" s="35">
        <f>+C2968*E2968</f>
        <v>1265.7561399999997</v>
      </c>
    </row>
    <row r="2969" spans="1:6" outlineLevel="1" x14ac:dyDescent="0.25">
      <c r="B2969" s="34" t="s">
        <v>505</v>
      </c>
      <c r="C2969" s="39">
        <v>1</v>
      </c>
      <c r="D2969" s="39" t="s">
        <v>231</v>
      </c>
      <c r="E2969" s="35">
        <v>11035.77</v>
      </c>
      <c r="F2969" s="35">
        <f>+C2969*E2969</f>
        <v>11035.77</v>
      </c>
    </row>
    <row r="2970" spans="1:6" outlineLevel="1" x14ac:dyDescent="0.25">
      <c r="B2970" s="34"/>
      <c r="C2970" s="39"/>
      <c r="D2970" s="39"/>
      <c r="E2970" s="35"/>
      <c r="F2970" s="35"/>
    </row>
    <row r="2971" spans="1:6" outlineLevel="1" x14ac:dyDescent="0.25">
      <c r="A2971" s="77"/>
      <c r="B2971" s="33" t="s">
        <v>717</v>
      </c>
      <c r="C2971" s="50"/>
      <c r="D2971" s="50"/>
      <c r="E2971" s="40" t="s">
        <v>252</v>
      </c>
      <c r="F2971" s="40">
        <f>SUM(F2972:F2976)</f>
        <v>18426.936130000002</v>
      </c>
    </row>
    <row r="2972" spans="1:6" outlineLevel="1" x14ac:dyDescent="0.25">
      <c r="B2972" s="34" t="s">
        <v>436</v>
      </c>
      <c r="C2972" s="39">
        <v>0.752</v>
      </c>
      <c r="D2972" s="39" t="s">
        <v>201</v>
      </c>
      <c r="E2972" s="35">
        <v>2307.59</v>
      </c>
      <c r="F2972" s="35">
        <f>+C2972*E2972</f>
        <v>1735.3076800000001</v>
      </c>
    </row>
    <row r="2973" spans="1:6" outlineLevel="1" x14ac:dyDescent="0.25">
      <c r="B2973" s="34" t="s">
        <v>462</v>
      </c>
      <c r="C2973" s="39">
        <v>0.16200000000000001</v>
      </c>
      <c r="D2973" s="39" t="s">
        <v>201</v>
      </c>
      <c r="E2973" s="35">
        <v>2316.91</v>
      </c>
      <c r="F2973" s="35">
        <f>+C2973*E2973</f>
        <v>375.33941999999996</v>
      </c>
    </row>
    <row r="2974" spans="1:6" outlineLevel="1" x14ac:dyDescent="0.25">
      <c r="B2974" s="34" t="s">
        <v>684</v>
      </c>
      <c r="C2974" s="39">
        <v>1.6890000000000001</v>
      </c>
      <c r="D2974" s="39" t="s">
        <v>201</v>
      </c>
      <c r="E2974" s="35">
        <v>2417.14</v>
      </c>
      <c r="F2974" s="35">
        <f>+C2974*E2974</f>
        <v>4082.5494599999997</v>
      </c>
    </row>
    <row r="2975" spans="1:6" outlineLevel="1" x14ac:dyDescent="0.25">
      <c r="B2975" s="34" t="s">
        <v>437</v>
      </c>
      <c r="C2975" s="39">
        <v>2.4409999999999998</v>
      </c>
      <c r="D2975" s="39" t="s">
        <v>201</v>
      </c>
      <c r="E2975" s="35">
        <v>490.77</v>
      </c>
      <c r="F2975" s="35">
        <f>+C2975*E2975</f>
        <v>1197.96957</v>
      </c>
    </row>
    <row r="2976" spans="1:6" outlineLevel="1" x14ac:dyDescent="0.25">
      <c r="B2976" s="34" t="s">
        <v>505</v>
      </c>
      <c r="C2976" s="39">
        <v>1</v>
      </c>
      <c r="D2976" s="39" t="s">
        <v>231</v>
      </c>
      <c r="E2976" s="35">
        <v>11035.77</v>
      </c>
      <c r="F2976" s="35">
        <f>+C2976*E2976</f>
        <v>11035.77</v>
      </c>
    </row>
    <row r="2977" spans="1:6" outlineLevel="1" x14ac:dyDescent="0.25">
      <c r="B2977" s="34"/>
      <c r="C2977" s="39"/>
      <c r="D2977" s="39"/>
      <c r="E2977" s="35"/>
      <c r="F2977" s="35"/>
    </row>
    <row r="2978" spans="1:6" ht="31.5" outlineLevel="1" x14ac:dyDescent="0.25">
      <c r="A2978" s="77"/>
      <c r="B2978" s="33" t="s">
        <v>718</v>
      </c>
      <c r="C2978" s="50"/>
      <c r="D2978" s="50"/>
      <c r="E2978" s="40" t="s">
        <v>252</v>
      </c>
      <c r="F2978" s="40">
        <f>SUM(F2979:F2983)</f>
        <v>18494.722699999998</v>
      </c>
    </row>
    <row r="2979" spans="1:6" outlineLevel="1" x14ac:dyDescent="0.25">
      <c r="B2979" s="34" t="s">
        <v>436</v>
      </c>
      <c r="C2979" s="39">
        <v>0.752</v>
      </c>
      <c r="D2979" s="39" t="s">
        <v>201</v>
      </c>
      <c r="E2979" s="35">
        <v>2307.59</v>
      </c>
      <c r="F2979" s="35">
        <f>+C2979*E2979</f>
        <v>1735.3076800000001</v>
      </c>
    </row>
    <row r="2980" spans="1:6" outlineLevel="1" x14ac:dyDescent="0.25">
      <c r="B2980" s="34" t="s">
        <v>462</v>
      </c>
      <c r="C2980" s="39">
        <v>0.16200000000000001</v>
      </c>
      <c r="D2980" s="39" t="s">
        <v>201</v>
      </c>
      <c r="E2980" s="35">
        <v>2316.91</v>
      </c>
      <c r="F2980" s="35">
        <f>+C2980*E2980</f>
        <v>375.33941999999996</v>
      </c>
    </row>
    <row r="2981" spans="1:6" outlineLevel="1" x14ac:dyDescent="0.25">
      <c r="B2981" s="34" t="s">
        <v>684</v>
      </c>
      <c r="C2981" s="39">
        <v>1.6890000000000001</v>
      </c>
      <c r="D2981" s="39" t="s">
        <v>201</v>
      </c>
      <c r="E2981" s="35">
        <v>2417.14</v>
      </c>
      <c r="F2981" s="35">
        <f>+C2981*E2981</f>
        <v>4082.5494599999997</v>
      </c>
    </row>
    <row r="2982" spans="1:6" outlineLevel="1" x14ac:dyDescent="0.25">
      <c r="B2982" s="34" t="s">
        <v>437</v>
      </c>
      <c r="C2982" s="39">
        <v>2.4409999999999998</v>
      </c>
      <c r="D2982" s="39" t="s">
        <v>201</v>
      </c>
      <c r="E2982" s="35">
        <v>518.54</v>
      </c>
      <c r="F2982" s="35">
        <f>+C2982*E2982</f>
        <v>1265.7561399999997</v>
      </c>
    </row>
    <row r="2983" spans="1:6" outlineLevel="1" x14ac:dyDescent="0.25">
      <c r="B2983" s="34" t="s">
        <v>505</v>
      </c>
      <c r="C2983" s="39">
        <v>1</v>
      </c>
      <c r="D2983" s="39" t="s">
        <v>231</v>
      </c>
      <c r="E2983" s="35">
        <v>11035.77</v>
      </c>
      <c r="F2983" s="35">
        <f>+C2983*E2983</f>
        <v>11035.77</v>
      </c>
    </row>
    <row r="2984" spans="1:6" outlineLevel="1" x14ac:dyDescent="0.25">
      <c r="B2984" s="34"/>
      <c r="C2984" s="39"/>
      <c r="D2984" s="39"/>
      <c r="E2984" s="35"/>
      <c r="F2984" s="35"/>
    </row>
    <row r="2985" spans="1:6" ht="31.5" outlineLevel="1" x14ac:dyDescent="0.25">
      <c r="A2985" s="77"/>
      <c r="B2985" s="33" t="s">
        <v>719</v>
      </c>
      <c r="C2985" s="50"/>
      <c r="D2985" s="50"/>
      <c r="E2985" s="40" t="s">
        <v>252</v>
      </c>
      <c r="F2985" s="40">
        <f>SUM(F2986:F2990)</f>
        <v>18426.936130000002</v>
      </c>
    </row>
    <row r="2986" spans="1:6" outlineLevel="1" x14ac:dyDescent="0.25">
      <c r="B2986" s="34" t="s">
        <v>436</v>
      </c>
      <c r="C2986" s="39">
        <v>0.752</v>
      </c>
      <c r="D2986" s="39" t="s">
        <v>201</v>
      </c>
      <c r="E2986" s="35">
        <v>2307.59</v>
      </c>
      <c r="F2986" s="35">
        <f>+C2986*E2986</f>
        <v>1735.3076800000001</v>
      </c>
    </row>
    <row r="2987" spans="1:6" outlineLevel="1" x14ac:dyDescent="0.25">
      <c r="B2987" s="34" t="s">
        <v>485</v>
      </c>
      <c r="C2987" s="39">
        <v>0.16200000000000001</v>
      </c>
      <c r="D2987" s="39" t="s">
        <v>201</v>
      </c>
      <c r="E2987" s="35">
        <v>2316.91</v>
      </c>
      <c r="F2987" s="35">
        <f>+C2987*E2987</f>
        <v>375.33941999999996</v>
      </c>
    </row>
    <row r="2988" spans="1:6" outlineLevel="1" x14ac:dyDescent="0.25">
      <c r="B2988" s="34" t="s">
        <v>471</v>
      </c>
      <c r="C2988" s="39">
        <v>1.6890000000000001</v>
      </c>
      <c r="D2988" s="39" t="s">
        <v>201</v>
      </c>
      <c r="E2988" s="35">
        <v>2417.14</v>
      </c>
      <c r="F2988" s="35">
        <f>+C2988*E2988</f>
        <v>4082.5494599999997</v>
      </c>
    </row>
    <row r="2989" spans="1:6" outlineLevel="1" x14ac:dyDescent="0.25">
      <c r="B2989" s="34" t="s">
        <v>437</v>
      </c>
      <c r="C2989" s="39">
        <v>2.4409999999999998</v>
      </c>
      <c r="D2989" s="39" t="s">
        <v>201</v>
      </c>
      <c r="E2989" s="35">
        <v>490.77</v>
      </c>
      <c r="F2989" s="35">
        <f>+C2989*E2989</f>
        <v>1197.96957</v>
      </c>
    </row>
    <row r="2990" spans="1:6" outlineLevel="1" x14ac:dyDescent="0.25">
      <c r="B2990" s="34" t="s">
        <v>505</v>
      </c>
      <c r="C2990" s="39">
        <v>1</v>
      </c>
      <c r="D2990" s="39" t="s">
        <v>231</v>
      </c>
      <c r="E2990" s="35">
        <v>11035.77</v>
      </c>
      <c r="F2990" s="35">
        <f>+C2990*E2990</f>
        <v>11035.77</v>
      </c>
    </row>
    <row r="2991" spans="1:6" outlineLevel="1" x14ac:dyDescent="0.25">
      <c r="B2991" s="34"/>
      <c r="C2991" s="39"/>
      <c r="D2991" s="39"/>
      <c r="E2991" s="35"/>
      <c r="F2991" s="35"/>
    </row>
    <row r="2992" spans="1:6" ht="31.5" outlineLevel="1" x14ac:dyDescent="0.25">
      <c r="A2992" s="77"/>
      <c r="B2992" s="33" t="s">
        <v>720</v>
      </c>
      <c r="C2992" s="50"/>
      <c r="D2992" s="50"/>
      <c r="E2992" s="40" t="s">
        <v>252</v>
      </c>
      <c r="F2992" s="40">
        <f>SUM(F2993:F2997)</f>
        <v>18494.722699999998</v>
      </c>
    </row>
    <row r="2993" spans="1:6" outlineLevel="1" x14ac:dyDescent="0.25">
      <c r="B2993" s="34" t="s">
        <v>436</v>
      </c>
      <c r="C2993" s="39">
        <v>0.752</v>
      </c>
      <c r="D2993" s="39" t="s">
        <v>201</v>
      </c>
      <c r="E2993" s="35">
        <v>2307.59</v>
      </c>
      <c r="F2993" s="35">
        <f>+C2993*E2993</f>
        <v>1735.3076800000001</v>
      </c>
    </row>
    <row r="2994" spans="1:6" outlineLevel="1" x14ac:dyDescent="0.25">
      <c r="B2994" s="34" t="s">
        <v>485</v>
      </c>
      <c r="C2994" s="39">
        <v>0.16200000000000001</v>
      </c>
      <c r="D2994" s="39" t="s">
        <v>201</v>
      </c>
      <c r="E2994" s="35">
        <v>2316.91</v>
      </c>
      <c r="F2994" s="35">
        <f>+C2994*E2994</f>
        <v>375.33941999999996</v>
      </c>
    </row>
    <row r="2995" spans="1:6" outlineLevel="1" x14ac:dyDescent="0.25">
      <c r="B2995" s="34" t="s">
        <v>471</v>
      </c>
      <c r="C2995" s="39">
        <v>1.6890000000000001</v>
      </c>
      <c r="D2995" s="39" t="s">
        <v>201</v>
      </c>
      <c r="E2995" s="35">
        <v>2417.14</v>
      </c>
      <c r="F2995" s="35">
        <f>+C2995*E2995</f>
        <v>4082.5494599999997</v>
      </c>
    </row>
    <row r="2996" spans="1:6" outlineLevel="1" x14ac:dyDescent="0.25">
      <c r="B2996" s="34" t="s">
        <v>437</v>
      </c>
      <c r="C2996" s="39">
        <v>2.4409999999999998</v>
      </c>
      <c r="D2996" s="39" t="s">
        <v>201</v>
      </c>
      <c r="E2996" s="35">
        <v>518.54</v>
      </c>
      <c r="F2996" s="35">
        <f>+C2996*E2996</f>
        <v>1265.7561399999997</v>
      </c>
    </row>
    <row r="2997" spans="1:6" outlineLevel="1" x14ac:dyDescent="0.25">
      <c r="B2997" s="34" t="s">
        <v>505</v>
      </c>
      <c r="C2997" s="39">
        <v>1</v>
      </c>
      <c r="D2997" s="39" t="s">
        <v>231</v>
      </c>
      <c r="E2997" s="35">
        <v>11035.77</v>
      </c>
      <c r="F2997" s="35">
        <f>+C2997*E2997</f>
        <v>11035.77</v>
      </c>
    </row>
    <row r="2999" spans="1:6" s="5" customFormat="1" x14ac:dyDescent="0.25">
      <c r="A2999" s="76"/>
      <c r="B2999" s="6" t="s">
        <v>721</v>
      </c>
      <c r="C2999" s="48"/>
      <c r="D2999" s="48"/>
      <c r="E2999" s="7"/>
      <c r="F2999" s="7"/>
    </row>
    <row r="3000" spans="1:6" outlineLevel="1" x14ac:dyDescent="0.25">
      <c r="B3000" s="34"/>
      <c r="C3000" s="39"/>
      <c r="D3000" s="39"/>
      <c r="E3000" s="35"/>
      <c r="F3000" s="35"/>
    </row>
    <row r="3001" spans="1:6" outlineLevel="1" x14ac:dyDescent="0.25">
      <c r="A3001" s="77"/>
      <c r="B3001" s="33" t="s">
        <v>722</v>
      </c>
      <c r="C3001" s="50"/>
      <c r="D3001" s="50"/>
      <c r="E3001" s="40" t="s">
        <v>252</v>
      </c>
      <c r="F3001" s="40">
        <f>SUM(F3002:F3011)</f>
        <v>28490.57948</v>
      </c>
    </row>
    <row r="3002" spans="1:6" outlineLevel="1" x14ac:dyDescent="0.25">
      <c r="B3002" s="34" t="s">
        <v>599</v>
      </c>
      <c r="C3002" s="39">
        <v>1.9330000000000001</v>
      </c>
      <c r="D3002" s="39" t="s">
        <v>201</v>
      </c>
      <c r="E3002" s="35">
        <v>2307.59</v>
      </c>
      <c r="F3002" s="35">
        <f t="shared" ref="F3002:F3011" si="97">+C3002*E3002</f>
        <v>4460.5714700000008</v>
      </c>
    </row>
    <row r="3003" spans="1:6" outlineLevel="1" x14ac:dyDescent="0.25">
      <c r="B3003" s="34" t="s">
        <v>436</v>
      </c>
      <c r="C3003" s="39">
        <v>1.899</v>
      </c>
      <c r="D3003" s="39" t="s">
        <v>201</v>
      </c>
      <c r="E3003" s="35">
        <v>2307.59</v>
      </c>
      <c r="F3003" s="35">
        <f t="shared" si="97"/>
        <v>4382.1134099999999</v>
      </c>
    </row>
    <row r="3004" spans="1:6" outlineLevel="1" x14ac:dyDescent="0.25">
      <c r="B3004" s="34" t="s">
        <v>437</v>
      </c>
      <c r="C3004" s="39">
        <v>33.33</v>
      </c>
      <c r="D3004" s="39" t="s">
        <v>290</v>
      </c>
      <c r="E3004" s="35">
        <v>108.82</v>
      </c>
      <c r="F3004" s="35">
        <f t="shared" si="97"/>
        <v>3626.9705999999996</v>
      </c>
    </row>
    <row r="3005" spans="1:6" outlineLevel="1" x14ac:dyDescent="0.25">
      <c r="B3005" s="34" t="s">
        <v>439</v>
      </c>
      <c r="C3005" s="39">
        <v>97.97</v>
      </c>
      <c r="D3005" s="39" t="s">
        <v>256</v>
      </c>
      <c r="E3005" s="35">
        <v>44.3</v>
      </c>
      <c r="F3005" s="35">
        <f t="shared" si="97"/>
        <v>4340.0709999999999</v>
      </c>
    </row>
    <row r="3006" spans="1:6" outlineLevel="1" x14ac:dyDescent="0.25">
      <c r="B3006" s="34" t="s">
        <v>316</v>
      </c>
      <c r="C3006" s="39">
        <v>19.59</v>
      </c>
      <c r="D3006" s="39" t="s">
        <v>112</v>
      </c>
      <c r="E3006" s="35">
        <v>27.69</v>
      </c>
      <c r="F3006" s="35">
        <f t="shared" si="97"/>
        <v>542.44709999999998</v>
      </c>
    </row>
    <row r="3007" spans="1:6" outlineLevel="1" x14ac:dyDescent="0.25">
      <c r="B3007" s="34" t="s">
        <v>440</v>
      </c>
      <c r="C3007" s="39">
        <v>8.33</v>
      </c>
      <c r="D3007" s="39" t="s">
        <v>112</v>
      </c>
      <c r="E3007" s="35">
        <v>49.56</v>
      </c>
      <c r="F3007" s="35">
        <f t="shared" si="97"/>
        <v>412.83480000000003</v>
      </c>
    </row>
    <row r="3008" spans="1:6" outlineLevel="1" x14ac:dyDescent="0.25">
      <c r="B3008" s="34" t="s">
        <v>441</v>
      </c>
      <c r="C3008" s="39">
        <v>8.33</v>
      </c>
      <c r="D3008" s="39" t="s">
        <v>112</v>
      </c>
      <c r="E3008" s="35">
        <v>40.380000000000003</v>
      </c>
      <c r="F3008" s="35">
        <f t="shared" si="97"/>
        <v>336.36540000000002</v>
      </c>
    </row>
    <row r="3009" spans="1:6" outlineLevel="1" x14ac:dyDescent="0.25">
      <c r="B3009" s="34" t="s">
        <v>442</v>
      </c>
      <c r="C3009" s="39">
        <v>33.33</v>
      </c>
      <c r="D3009" s="39" t="s">
        <v>290</v>
      </c>
      <c r="E3009" s="35">
        <v>164.23</v>
      </c>
      <c r="F3009" s="35">
        <f t="shared" si="97"/>
        <v>5473.7858999999989</v>
      </c>
    </row>
    <row r="3010" spans="1:6" outlineLevel="1" x14ac:dyDescent="0.25">
      <c r="B3010" s="34" t="s">
        <v>443</v>
      </c>
      <c r="C3010" s="39">
        <v>13.33</v>
      </c>
      <c r="D3010" s="39" t="s">
        <v>13</v>
      </c>
      <c r="E3010" s="35">
        <v>32.86</v>
      </c>
      <c r="F3010" s="35">
        <f t="shared" si="97"/>
        <v>438.02379999999999</v>
      </c>
    </row>
    <row r="3011" spans="1:6" outlineLevel="1" x14ac:dyDescent="0.25">
      <c r="B3011" s="34" t="s">
        <v>457</v>
      </c>
      <c r="C3011" s="39">
        <v>1.1000000000000001</v>
      </c>
      <c r="D3011" s="39" t="s">
        <v>252</v>
      </c>
      <c r="E3011" s="35">
        <v>4070.36</v>
      </c>
      <c r="F3011" s="35">
        <f t="shared" si="97"/>
        <v>4477.3960000000006</v>
      </c>
    </row>
    <row r="3012" spans="1:6" outlineLevel="1" x14ac:dyDescent="0.25">
      <c r="B3012" s="34"/>
      <c r="C3012" s="39"/>
      <c r="D3012" s="39"/>
      <c r="E3012" s="35"/>
      <c r="F3012" s="35"/>
    </row>
    <row r="3013" spans="1:6" outlineLevel="1" x14ac:dyDescent="0.25">
      <c r="A3013" s="77"/>
      <c r="B3013" s="33" t="s">
        <v>723</v>
      </c>
      <c r="C3013" s="50"/>
      <c r="D3013" s="50"/>
      <c r="E3013" s="40" t="s">
        <v>252</v>
      </c>
      <c r="F3013" s="40">
        <f>SUM(F3014:F3023)</f>
        <v>29167.73948</v>
      </c>
    </row>
    <row r="3014" spans="1:6" outlineLevel="1" x14ac:dyDescent="0.25">
      <c r="B3014" s="34" t="s">
        <v>599</v>
      </c>
      <c r="C3014" s="39">
        <v>1.9330000000000001</v>
      </c>
      <c r="D3014" s="39" t="s">
        <v>201</v>
      </c>
      <c r="E3014" s="35">
        <v>2307.59</v>
      </c>
      <c r="F3014" s="35">
        <f t="shared" ref="F3014:F3023" si="98">+C3014*E3014</f>
        <v>4460.5714700000008</v>
      </c>
    </row>
    <row r="3015" spans="1:6" outlineLevel="1" x14ac:dyDescent="0.25">
      <c r="B3015" s="34" t="s">
        <v>436</v>
      </c>
      <c r="C3015" s="39">
        <v>1.899</v>
      </c>
      <c r="D3015" s="39" t="s">
        <v>201</v>
      </c>
      <c r="E3015" s="35">
        <v>2307.59</v>
      </c>
      <c r="F3015" s="35">
        <f t="shared" si="98"/>
        <v>4382.1134099999999</v>
      </c>
    </row>
    <row r="3016" spans="1:6" outlineLevel="1" x14ac:dyDescent="0.25">
      <c r="B3016" s="34" t="s">
        <v>437</v>
      </c>
      <c r="C3016" s="39">
        <v>33.33</v>
      </c>
      <c r="D3016" s="39" t="s">
        <v>290</v>
      </c>
      <c r="E3016" s="35">
        <v>108.82</v>
      </c>
      <c r="F3016" s="35">
        <f t="shared" si="98"/>
        <v>3626.9705999999996</v>
      </c>
    </row>
    <row r="3017" spans="1:6" outlineLevel="1" x14ac:dyDescent="0.25">
      <c r="B3017" s="34" t="s">
        <v>439</v>
      </c>
      <c r="C3017" s="39">
        <v>97.97</v>
      </c>
      <c r="D3017" s="39" t="s">
        <v>256</v>
      </c>
      <c r="E3017" s="35">
        <v>44.3</v>
      </c>
      <c r="F3017" s="35">
        <f t="shared" si="98"/>
        <v>4340.0709999999999</v>
      </c>
    </row>
    <row r="3018" spans="1:6" outlineLevel="1" x14ac:dyDescent="0.25">
      <c r="B3018" s="34" t="s">
        <v>316</v>
      </c>
      <c r="C3018" s="39">
        <v>19.59</v>
      </c>
      <c r="D3018" s="39" t="s">
        <v>112</v>
      </c>
      <c r="E3018" s="35">
        <v>27.69</v>
      </c>
      <c r="F3018" s="35">
        <f t="shared" si="98"/>
        <v>542.44709999999998</v>
      </c>
    </row>
    <row r="3019" spans="1:6" outlineLevel="1" x14ac:dyDescent="0.25">
      <c r="B3019" s="34" t="s">
        <v>440</v>
      </c>
      <c r="C3019" s="39">
        <v>8.33</v>
      </c>
      <c r="D3019" s="39" t="s">
        <v>112</v>
      </c>
      <c r="E3019" s="35">
        <v>49.56</v>
      </c>
      <c r="F3019" s="35">
        <f t="shared" si="98"/>
        <v>412.83480000000003</v>
      </c>
    </row>
    <row r="3020" spans="1:6" outlineLevel="1" x14ac:dyDescent="0.25">
      <c r="B3020" s="34" t="s">
        <v>441</v>
      </c>
      <c r="C3020" s="39">
        <v>8.33</v>
      </c>
      <c r="D3020" s="39" t="s">
        <v>112</v>
      </c>
      <c r="E3020" s="35">
        <v>40.380000000000003</v>
      </c>
      <c r="F3020" s="35">
        <f t="shared" si="98"/>
        <v>336.36540000000002</v>
      </c>
    </row>
    <row r="3021" spans="1:6" outlineLevel="1" x14ac:dyDescent="0.25">
      <c r="B3021" s="34" t="s">
        <v>442</v>
      </c>
      <c r="C3021" s="39">
        <v>33.33</v>
      </c>
      <c r="D3021" s="39" t="s">
        <v>290</v>
      </c>
      <c r="E3021" s="35">
        <v>164.23</v>
      </c>
      <c r="F3021" s="35">
        <f t="shared" si="98"/>
        <v>5473.7858999999989</v>
      </c>
    </row>
    <row r="3022" spans="1:6" outlineLevel="1" x14ac:dyDescent="0.25">
      <c r="B3022" s="34" t="s">
        <v>443</v>
      </c>
      <c r="C3022" s="39">
        <v>13.33</v>
      </c>
      <c r="D3022" s="39" t="s">
        <v>13</v>
      </c>
      <c r="E3022" s="35">
        <v>32.86</v>
      </c>
      <c r="F3022" s="35">
        <f t="shared" si="98"/>
        <v>438.02379999999999</v>
      </c>
    </row>
    <row r="3023" spans="1:6" outlineLevel="1" x14ac:dyDescent="0.25">
      <c r="B3023" s="34" t="s">
        <v>460</v>
      </c>
      <c r="C3023" s="39">
        <v>1.1000000000000001</v>
      </c>
      <c r="D3023" s="39" t="s">
        <v>252</v>
      </c>
      <c r="E3023" s="35">
        <v>4685.96</v>
      </c>
      <c r="F3023" s="35">
        <f t="shared" si="98"/>
        <v>5154.5560000000005</v>
      </c>
    </row>
    <row r="3024" spans="1:6" outlineLevel="1" x14ac:dyDescent="0.25">
      <c r="B3024" s="34"/>
      <c r="C3024" s="39"/>
      <c r="D3024" s="39"/>
      <c r="E3024" s="35"/>
      <c r="F3024" s="35"/>
    </row>
    <row r="3025" spans="1:6" outlineLevel="1" x14ac:dyDescent="0.25">
      <c r="A3025" s="77"/>
      <c r="B3025" s="33" t="s">
        <v>724</v>
      </c>
      <c r="C3025" s="50"/>
      <c r="D3025" s="50"/>
      <c r="E3025" s="40" t="s">
        <v>252</v>
      </c>
      <c r="F3025" s="40">
        <f>SUM(F3026:F3034)</f>
        <v>23494.296889999998</v>
      </c>
    </row>
    <row r="3026" spans="1:6" outlineLevel="1" x14ac:dyDescent="0.25">
      <c r="B3026" s="34" t="s">
        <v>436</v>
      </c>
      <c r="C3026" s="39">
        <v>2.7810000000000001</v>
      </c>
      <c r="D3026" s="39" t="s">
        <v>201</v>
      </c>
      <c r="E3026" s="35">
        <v>2307.59</v>
      </c>
      <c r="F3026" s="35">
        <f t="shared" ref="F3026:F3034" si="99">+C3026*E3026</f>
        <v>6417.4077900000011</v>
      </c>
    </row>
    <row r="3027" spans="1:6" outlineLevel="1" x14ac:dyDescent="0.25">
      <c r="B3027" s="34" t="s">
        <v>437</v>
      </c>
      <c r="C3027" s="39">
        <v>25</v>
      </c>
      <c r="D3027" s="39" t="s">
        <v>290</v>
      </c>
      <c r="E3027" s="35">
        <v>108.82</v>
      </c>
      <c r="F3027" s="35">
        <f t="shared" si="99"/>
        <v>2720.5</v>
      </c>
    </row>
    <row r="3028" spans="1:6" outlineLevel="1" x14ac:dyDescent="0.25">
      <c r="B3028" s="34" t="s">
        <v>439</v>
      </c>
      <c r="C3028" s="39">
        <v>97.97</v>
      </c>
      <c r="D3028" s="39" t="s">
        <v>256</v>
      </c>
      <c r="E3028" s="35">
        <v>44.3</v>
      </c>
      <c r="F3028" s="35">
        <f t="shared" si="99"/>
        <v>4340.0709999999999</v>
      </c>
    </row>
    <row r="3029" spans="1:6" outlineLevel="1" x14ac:dyDescent="0.25">
      <c r="B3029" s="34" t="s">
        <v>316</v>
      </c>
      <c r="C3029" s="39">
        <v>19.59</v>
      </c>
      <c r="D3029" s="39" t="s">
        <v>112</v>
      </c>
      <c r="E3029" s="35">
        <v>27.69</v>
      </c>
      <c r="F3029" s="35">
        <f t="shared" si="99"/>
        <v>542.44709999999998</v>
      </c>
    </row>
    <row r="3030" spans="1:6" outlineLevel="1" x14ac:dyDescent="0.25">
      <c r="B3030" s="34" t="s">
        <v>440</v>
      </c>
      <c r="C3030" s="39">
        <v>6.25</v>
      </c>
      <c r="D3030" s="39" t="s">
        <v>112</v>
      </c>
      <c r="E3030" s="35">
        <v>49.56</v>
      </c>
      <c r="F3030" s="35">
        <f t="shared" si="99"/>
        <v>309.75</v>
      </c>
    </row>
    <row r="3031" spans="1:6" outlineLevel="1" x14ac:dyDescent="0.25">
      <c r="B3031" s="34" t="s">
        <v>441</v>
      </c>
      <c r="C3031" s="39">
        <v>6.25</v>
      </c>
      <c r="D3031" s="39" t="s">
        <v>112</v>
      </c>
      <c r="E3031" s="35">
        <v>40.380000000000003</v>
      </c>
      <c r="F3031" s="35">
        <f t="shared" si="99"/>
        <v>252.37500000000003</v>
      </c>
    </row>
    <row r="3032" spans="1:6" outlineLevel="1" x14ac:dyDescent="0.25">
      <c r="B3032" s="34" t="s">
        <v>442</v>
      </c>
      <c r="C3032" s="39">
        <v>25</v>
      </c>
      <c r="D3032" s="39" t="s">
        <v>290</v>
      </c>
      <c r="E3032" s="35">
        <v>164.23</v>
      </c>
      <c r="F3032" s="35">
        <f t="shared" si="99"/>
        <v>4105.75</v>
      </c>
    </row>
    <row r="3033" spans="1:6" outlineLevel="1" x14ac:dyDescent="0.25">
      <c r="B3033" s="34" t="s">
        <v>443</v>
      </c>
      <c r="C3033" s="39">
        <v>10</v>
      </c>
      <c r="D3033" s="39" t="s">
        <v>13</v>
      </c>
      <c r="E3033" s="35">
        <v>32.86</v>
      </c>
      <c r="F3033" s="35">
        <f t="shared" si="99"/>
        <v>328.6</v>
      </c>
    </row>
    <row r="3034" spans="1:6" outlineLevel="1" x14ac:dyDescent="0.25">
      <c r="B3034" s="34" t="s">
        <v>457</v>
      </c>
      <c r="C3034" s="39">
        <v>1.1000000000000001</v>
      </c>
      <c r="D3034" s="39" t="s">
        <v>252</v>
      </c>
      <c r="E3034" s="35">
        <v>4070.36</v>
      </c>
      <c r="F3034" s="35">
        <f t="shared" si="99"/>
        <v>4477.3960000000006</v>
      </c>
    </row>
    <row r="3035" spans="1:6" outlineLevel="1" x14ac:dyDescent="0.25">
      <c r="B3035" s="34"/>
      <c r="C3035" s="39"/>
      <c r="D3035" s="39"/>
      <c r="E3035" s="35"/>
      <c r="F3035" s="35"/>
    </row>
    <row r="3036" spans="1:6" outlineLevel="1" x14ac:dyDescent="0.25">
      <c r="A3036" s="77"/>
      <c r="B3036" s="33" t="s">
        <v>725</v>
      </c>
      <c r="C3036" s="50"/>
      <c r="D3036" s="50"/>
      <c r="E3036" s="40" t="s">
        <v>252</v>
      </c>
      <c r="F3036" s="40">
        <f>SUM(F3037:F3045)</f>
        <v>24171.456889999998</v>
      </c>
    </row>
    <row r="3037" spans="1:6" outlineLevel="1" x14ac:dyDescent="0.25">
      <c r="B3037" s="34" t="s">
        <v>436</v>
      </c>
      <c r="C3037" s="39">
        <v>2.7810000000000001</v>
      </c>
      <c r="D3037" s="39" t="s">
        <v>201</v>
      </c>
      <c r="E3037" s="35">
        <v>2307.59</v>
      </c>
      <c r="F3037" s="35">
        <f t="shared" ref="F3037:F3045" si="100">+C3037*E3037</f>
        <v>6417.4077900000011</v>
      </c>
    </row>
    <row r="3038" spans="1:6" outlineLevel="1" x14ac:dyDescent="0.25">
      <c r="B3038" s="34" t="s">
        <v>437</v>
      </c>
      <c r="C3038" s="39">
        <v>25</v>
      </c>
      <c r="D3038" s="39" t="s">
        <v>290</v>
      </c>
      <c r="E3038" s="35">
        <v>108.82</v>
      </c>
      <c r="F3038" s="35">
        <f t="shared" si="100"/>
        <v>2720.5</v>
      </c>
    </row>
    <row r="3039" spans="1:6" outlineLevel="1" x14ac:dyDescent="0.25">
      <c r="B3039" s="34" t="s">
        <v>439</v>
      </c>
      <c r="C3039" s="39">
        <v>97.97</v>
      </c>
      <c r="D3039" s="39" t="s">
        <v>256</v>
      </c>
      <c r="E3039" s="35">
        <v>44.3</v>
      </c>
      <c r="F3039" s="35">
        <f t="shared" si="100"/>
        <v>4340.0709999999999</v>
      </c>
    </row>
    <row r="3040" spans="1:6" outlineLevel="1" x14ac:dyDescent="0.25">
      <c r="B3040" s="34" t="s">
        <v>316</v>
      </c>
      <c r="C3040" s="39">
        <v>19.59</v>
      </c>
      <c r="D3040" s="39" t="s">
        <v>112</v>
      </c>
      <c r="E3040" s="35">
        <v>27.69</v>
      </c>
      <c r="F3040" s="35">
        <f t="shared" si="100"/>
        <v>542.44709999999998</v>
      </c>
    </row>
    <row r="3041" spans="1:6" outlineLevel="1" x14ac:dyDescent="0.25">
      <c r="B3041" s="34" t="s">
        <v>440</v>
      </c>
      <c r="C3041" s="39">
        <v>6.25</v>
      </c>
      <c r="D3041" s="39" t="s">
        <v>112</v>
      </c>
      <c r="E3041" s="35">
        <v>49.56</v>
      </c>
      <c r="F3041" s="35">
        <f t="shared" si="100"/>
        <v>309.75</v>
      </c>
    </row>
    <row r="3042" spans="1:6" outlineLevel="1" x14ac:dyDescent="0.25">
      <c r="B3042" s="34" t="s">
        <v>441</v>
      </c>
      <c r="C3042" s="39">
        <v>6.25</v>
      </c>
      <c r="D3042" s="39" t="s">
        <v>112</v>
      </c>
      <c r="E3042" s="35">
        <v>40.380000000000003</v>
      </c>
      <c r="F3042" s="35">
        <f t="shared" si="100"/>
        <v>252.37500000000003</v>
      </c>
    </row>
    <row r="3043" spans="1:6" outlineLevel="1" x14ac:dyDescent="0.25">
      <c r="B3043" s="34" t="s">
        <v>442</v>
      </c>
      <c r="C3043" s="39">
        <v>25</v>
      </c>
      <c r="D3043" s="39" t="s">
        <v>290</v>
      </c>
      <c r="E3043" s="35">
        <v>164.23</v>
      </c>
      <c r="F3043" s="35">
        <f t="shared" si="100"/>
        <v>4105.75</v>
      </c>
    </row>
    <row r="3044" spans="1:6" outlineLevel="1" x14ac:dyDescent="0.25">
      <c r="B3044" s="34" t="s">
        <v>443</v>
      </c>
      <c r="C3044" s="39">
        <v>10</v>
      </c>
      <c r="D3044" s="39" t="s">
        <v>13</v>
      </c>
      <c r="E3044" s="35">
        <v>32.86</v>
      </c>
      <c r="F3044" s="35">
        <f t="shared" si="100"/>
        <v>328.6</v>
      </c>
    </row>
    <row r="3045" spans="1:6" outlineLevel="1" x14ac:dyDescent="0.25">
      <c r="B3045" s="34" t="s">
        <v>460</v>
      </c>
      <c r="C3045" s="39">
        <v>1.1000000000000001</v>
      </c>
      <c r="D3045" s="39" t="s">
        <v>252</v>
      </c>
      <c r="E3045" s="35">
        <v>4685.96</v>
      </c>
      <c r="F3045" s="35">
        <f t="shared" si="100"/>
        <v>5154.5560000000005</v>
      </c>
    </row>
    <row r="3047" spans="1:6" s="5" customFormat="1" x14ac:dyDescent="0.25">
      <c r="A3047" s="76"/>
      <c r="B3047" s="6" t="s">
        <v>726</v>
      </c>
      <c r="C3047" s="48"/>
      <c r="D3047" s="48"/>
      <c r="E3047" s="7"/>
      <c r="F3047" s="7"/>
    </row>
    <row r="3048" spans="1:6" outlineLevel="1" x14ac:dyDescent="0.25">
      <c r="B3048" s="34"/>
      <c r="C3048" s="39"/>
      <c r="D3048" s="39"/>
      <c r="E3048" s="35"/>
      <c r="F3048" s="35"/>
    </row>
    <row r="3049" spans="1:6" outlineLevel="1" x14ac:dyDescent="0.25">
      <c r="A3049" s="77"/>
      <c r="B3049" s="33" t="s">
        <v>727</v>
      </c>
      <c r="C3049" s="50"/>
      <c r="D3049" s="50"/>
      <c r="E3049" s="40" t="s">
        <v>252</v>
      </c>
      <c r="F3049" s="40">
        <f>SUM(F3050:F3059)</f>
        <v>21004.306380000002</v>
      </c>
    </row>
    <row r="3050" spans="1:6" outlineLevel="1" x14ac:dyDescent="0.25">
      <c r="B3050" s="34" t="s">
        <v>436</v>
      </c>
      <c r="C3050" s="39">
        <v>1.857</v>
      </c>
      <c r="D3050" s="39" t="s">
        <v>201</v>
      </c>
      <c r="E3050" s="35">
        <v>2307.59</v>
      </c>
      <c r="F3050" s="35">
        <f t="shared" ref="F3050:F3059" si="101">+C3050*E3050</f>
        <v>4285.19463</v>
      </c>
    </row>
    <row r="3051" spans="1:6" outlineLevel="1" x14ac:dyDescent="0.25">
      <c r="B3051" s="34" t="s">
        <v>437</v>
      </c>
      <c r="C3051" s="39">
        <v>1.857</v>
      </c>
      <c r="D3051" s="39" t="s">
        <v>201</v>
      </c>
      <c r="E3051" s="35">
        <v>490.77</v>
      </c>
      <c r="F3051" s="35">
        <f t="shared" si="101"/>
        <v>911.35988999999995</v>
      </c>
    </row>
    <row r="3052" spans="1:6" outlineLevel="1" x14ac:dyDescent="0.25">
      <c r="B3052" s="34" t="s">
        <v>438</v>
      </c>
      <c r="C3052" s="39">
        <v>1.857</v>
      </c>
      <c r="D3052" s="39" t="s">
        <v>201</v>
      </c>
      <c r="E3052" s="35">
        <v>49.08</v>
      </c>
      <c r="F3052" s="35">
        <f t="shared" si="101"/>
        <v>91.141559999999998</v>
      </c>
    </row>
    <row r="3053" spans="1:6" outlineLevel="1" x14ac:dyDescent="0.25">
      <c r="B3053" s="34" t="s">
        <v>439</v>
      </c>
      <c r="C3053" s="39">
        <v>106.34</v>
      </c>
      <c r="D3053" s="39" t="s">
        <v>256</v>
      </c>
      <c r="E3053" s="35">
        <v>44.3</v>
      </c>
      <c r="F3053" s="35">
        <f t="shared" si="101"/>
        <v>4710.8620000000001</v>
      </c>
    </row>
    <row r="3054" spans="1:6" outlineLevel="1" x14ac:dyDescent="0.25">
      <c r="B3054" s="34" t="s">
        <v>316</v>
      </c>
      <c r="C3054" s="39">
        <v>21.27</v>
      </c>
      <c r="D3054" s="39" t="s">
        <v>112</v>
      </c>
      <c r="E3054" s="35">
        <v>27.69</v>
      </c>
      <c r="F3054" s="35">
        <f t="shared" si="101"/>
        <v>588.96630000000005</v>
      </c>
    </row>
    <row r="3055" spans="1:6" outlineLevel="1" x14ac:dyDescent="0.25">
      <c r="B3055" s="34" t="s">
        <v>440</v>
      </c>
      <c r="C3055" s="39">
        <v>6.25</v>
      </c>
      <c r="D3055" s="39" t="s">
        <v>112</v>
      </c>
      <c r="E3055" s="35">
        <v>49.56</v>
      </c>
      <c r="F3055" s="35">
        <f t="shared" si="101"/>
        <v>309.75</v>
      </c>
    </row>
    <row r="3056" spans="1:6" outlineLevel="1" x14ac:dyDescent="0.25">
      <c r="B3056" s="34" t="s">
        <v>441</v>
      </c>
      <c r="C3056" s="39">
        <v>6.25</v>
      </c>
      <c r="D3056" s="39" t="s">
        <v>112</v>
      </c>
      <c r="E3056" s="35">
        <v>40.380000000000003</v>
      </c>
      <c r="F3056" s="35">
        <f t="shared" si="101"/>
        <v>252.37500000000003</v>
      </c>
    </row>
    <row r="3057" spans="1:6" outlineLevel="1" x14ac:dyDescent="0.25">
      <c r="B3057" s="34" t="s">
        <v>442</v>
      </c>
      <c r="C3057" s="39">
        <v>25</v>
      </c>
      <c r="D3057" s="39" t="s">
        <v>290</v>
      </c>
      <c r="E3057" s="35">
        <v>192.7</v>
      </c>
      <c r="F3057" s="35">
        <f t="shared" si="101"/>
        <v>4817.5</v>
      </c>
    </row>
    <row r="3058" spans="1:6" outlineLevel="1" x14ac:dyDescent="0.25">
      <c r="B3058" s="34" t="s">
        <v>443</v>
      </c>
      <c r="C3058" s="39">
        <v>10</v>
      </c>
      <c r="D3058" s="39" t="s">
        <v>13</v>
      </c>
      <c r="E3058" s="35">
        <v>35.020000000000003</v>
      </c>
      <c r="F3058" s="35">
        <f t="shared" si="101"/>
        <v>350.20000000000005</v>
      </c>
    </row>
    <row r="3059" spans="1:6" outlineLevel="1" x14ac:dyDescent="0.25">
      <c r="B3059" s="34" t="s">
        <v>444</v>
      </c>
      <c r="C3059" s="39">
        <v>1.1000000000000001</v>
      </c>
      <c r="D3059" s="39" t="s">
        <v>252</v>
      </c>
      <c r="E3059" s="35">
        <v>4260.87</v>
      </c>
      <c r="F3059" s="35">
        <f t="shared" si="101"/>
        <v>4686.9570000000003</v>
      </c>
    </row>
    <row r="3060" spans="1:6" outlineLevel="1" x14ac:dyDescent="0.25">
      <c r="B3060" s="34"/>
      <c r="C3060" s="39"/>
      <c r="D3060" s="39"/>
      <c r="E3060" s="35"/>
      <c r="F3060" s="35"/>
    </row>
    <row r="3061" spans="1:6" ht="31.5" outlineLevel="1" x14ac:dyDescent="0.25">
      <c r="A3061" s="77"/>
      <c r="B3061" s="33" t="s">
        <v>728</v>
      </c>
      <c r="C3061" s="50"/>
      <c r="D3061" s="50"/>
      <c r="E3061" s="40" t="s">
        <v>252</v>
      </c>
      <c r="F3061" s="40">
        <f>SUM(F3062:F3063)</f>
        <v>21197.535479999999</v>
      </c>
    </row>
    <row r="3062" spans="1:6" outlineLevel="1" x14ac:dyDescent="0.25">
      <c r="B3062" s="34" t="s">
        <v>613</v>
      </c>
      <c r="C3062" s="39">
        <v>1.857</v>
      </c>
      <c r="D3062" s="39" t="s">
        <v>201</v>
      </c>
      <c r="E3062" s="35">
        <v>2411.64</v>
      </c>
      <c r="F3062" s="35">
        <f>+C3062*E3062</f>
        <v>4478.4154799999997</v>
      </c>
    </row>
    <row r="3063" spans="1:6" outlineLevel="1" x14ac:dyDescent="0.25">
      <c r="B3063" s="34" t="s">
        <v>729</v>
      </c>
      <c r="C3063" s="39">
        <v>1</v>
      </c>
      <c r="D3063" s="39" t="s">
        <v>231</v>
      </c>
      <c r="E3063" s="35">
        <v>16719.12</v>
      </c>
      <c r="F3063" s="35">
        <f>+C3063*E3063</f>
        <v>16719.12</v>
      </c>
    </row>
    <row r="3064" spans="1:6" outlineLevel="1" x14ac:dyDescent="0.25">
      <c r="B3064" s="34"/>
      <c r="C3064" s="39"/>
      <c r="D3064" s="39"/>
      <c r="E3064" s="35"/>
      <c r="F3064" s="35"/>
    </row>
    <row r="3065" spans="1:6" outlineLevel="1" x14ac:dyDescent="0.25">
      <c r="A3065" s="77"/>
      <c r="B3065" s="33" t="s">
        <v>727</v>
      </c>
      <c r="C3065" s="50"/>
      <c r="D3065" s="50"/>
      <c r="E3065" s="40" t="s">
        <v>252</v>
      </c>
      <c r="F3065" s="40">
        <f>SUM(F3066:F3068)</f>
        <v>21004.30989</v>
      </c>
    </row>
    <row r="3066" spans="1:6" outlineLevel="1" x14ac:dyDescent="0.25">
      <c r="B3066" s="34" t="s">
        <v>436</v>
      </c>
      <c r="C3066" s="39">
        <v>1.857</v>
      </c>
      <c r="D3066" s="39" t="s">
        <v>201</v>
      </c>
      <c r="E3066" s="35">
        <v>2307.59</v>
      </c>
      <c r="F3066" s="35">
        <v>4285.1899999999996</v>
      </c>
    </row>
    <row r="3067" spans="1:6" outlineLevel="1" x14ac:dyDescent="0.25">
      <c r="B3067" s="34" t="s">
        <v>437</v>
      </c>
      <c r="C3067" s="39">
        <v>1.857</v>
      </c>
      <c r="D3067" s="39" t="s">
        <v>201</v>
      </c>
      <c r="E3067" s="35">
        <v>490.77</v>
      </c>
      <c r="F3067" s="35">
        <f>+C3067*E3067</f>
        <v>911.35988999999995</v>
      </c>
    </row>
    <row r="3068" spans="1:6" outlineLevel="1" x14ac:dyDescent="0.25">
      <c r="B3068" s="34" t="s">
        <v>615</v>
      </c>
      <c r="C3068" s="39">
        <v>1</v>
      </c>
      <c r="D3068" s="39" t="s">
        <v>231</v>
      </c>
      <c r="E3068" s="35">
        <v>15807.760000000002</v>
      </c>
      <c r="F3068" s="35">
        <f>+C3068*E3068</f>
        <v>15807.760000000002</v>
      </c>
    </row>
    <row r="3069" spans="1:6" outlineLevel="1" x14ac:dyDescent="0.25">
      <c r="B3069" s="34"/>
      <c r="C3069" s="39"/>
      <c r="D3069" s="39"/>
      <c r="E3069" s="35"/>
      <c r="F3069" s="35"/>
    </row>
    <row r="3070" spans="1:6" ht="31.5" outlineLevel="1" x14ac:dyDescent="0.25">
      <c r="A3070" s="77"/>
      <c r="B3070" s="33" t="s">
        <v>728</v>
      </c>
      <c r="C3070" s="50"/>
      <c r="D3070" s="50"/>
      <c r="E3070" s="40" t="s">
        <v>252</v>
      </c>
      <c r="F3070" s="40">
        <f>SUM(F3071:F3073)</f>
        <v>21197.535370000001</v>
      </c>
    </row>
    <row r="3071" spans="1:6" outlineLevel="1" x14ac:dyDescent="0.25">
      <c r="B3071" s="34" t="s">
        <v>613</v>
      </c>
      <c r="C3071" s="39">
        <v>1.857</v>
      </c>
      <c r="D3071" s="39" t="s">
        <v>201</v>
      </c>
      <c r="E3071" s="35">
        <v>2411.64</v>
      </c>
      <c r="F3071" s="35">
        <f>+C3071*E3071</f>
        <v>4478.4154799999997</v>
      </c>
    </row>
    <row r="3072" spans="1:6" outlineLevel="1" x14ac:dyDescent="0.25">
      <c r="B3072" s="34" t="s">
        <v>437</v>
      </c>
      <c r="C3072" s="39">
        <v>1.857</v>
      </c>
      <c r="D3072" s="39" t="s">
        <v>201</v>
      </c>
      <c r="E3072" s="35">
        <v>490.77</v>
      </c>
      <c r="F3072" s="35">
        <f>+C3072*E3072</f>
        <v>911.35988999999995</v>
      </c>
    </row>
    <row r="3073" spans="1:6" outlineLevel="1" x14ac:dyDescent="0.25">
      <c r="B3073" s="34" t="s">
        <v>615</v>
      </c>
      <c r="C3073" s="39">
        <v>1</v>
      </c>
      <c r="D3073" s="39" t="s">
        <v>231</v>
      </c>
      <c r="E3073" s="35">
        <v>15807.760000000002</v>
      </c>
      <c r="F3073" s="35">
        <f>+C3073*E3073</f>
        <v>15807.760000000002</v>
      </c>
    </row>
    <row r="3074" spans="1:6" outlineLevel="1" x14ac:dyDescent="0.25">
      <c r="B3074" s="34"/>
      <c r="C3074" s="39"/>
      <c r="D3074" s="39"/>
      <c r="E3074" s="35"/>
      <c r="F3074" s="35"/>
    </row>
    <row r="3075" spans="1:6" outlineLevel="1" x14ac:dyDescent="0.25">
      <c r="A3075" s="77"/>
      <c r="B3075" s="33" t="s">
        <v>730</v>
      </c>
      <c r="C3075" s="50"/>
      <c r="D3075" s="50"/>
      <c r="E3075" s="40" t="s">
        <v>252</v>
      </c>
      <c r="F3075" s="40">
        <f>SUM(F3076:F3085)</f>
        <v>18385.31796</v>
      </c>
    </row>
    <row r="3076" spans="1:6" outlineLevel="1" x14ac:dyDescent="0.25">
      <c r="B3076" s="34" t="s">
        <v>436</v>
      </c>
      <c r="C3076" s="39">
        <v>1.548</v>
      </c>
      <c r="D3076" s="39" t="s">
        <v>201</v>
      </c>
      <c r="E3076" s="35">
        <v>2307.59</v>
      </c>
      <c r="F3076" s="35">
        <f t="shared" ref="F3076:F3085" si="102">+C3076*E3076</f>
        <v>3572.1493200000004</v>
      </c>
    </row>
    <row r="3077" spans="1:6" outlineLevel="1" x14ac:dyDescent="0.25">
      <c r="B3077" s="34" t="s">
        <v>437</v>
      </c>
      <c r="C3077" s="39">
        <v>1.548</v>
      </c>
      <c r="D3077" s="39" t="s">
        <v>201</v>
      </c>
      <c r="E3077" s="35">
        <v>490.77</v>
      </c>
      <c r="F3077" s="35">
        <f t="shared" si="102"/>
        <v>759.71195999999998</v>
      </c>
    </row>
    <row r="3078" spans="1:6" outlineLevel="1" x14ac:dyDescent="0.25">
      <c r="B3078" s="34" t="s">
        <v>438</v>
      </c>
      <c r="C3078" s="39">
        <v>1.548</v>
      </c>
      <c r="D3078" s="39" t="s">
        <v>201</v>
      </c>
      <c r="E3078" s="35">
        <v>49.08</v>
      </c>
      <c r="F3078" s="35">
        <f t="shared" si="102"/>
        <v>75.975840000000005</v>
      </c>
    </row>
    <row r="3079" spans="1:6" outlineLevel="1" x14ac:dyDescent="0.25">
      <c r="B3079" s="34" t="s">
        <v>439</v>
      </c>
      <c r="C3079" s="39">
        <v>90.62</v>
      </c>
      <c r="D3079" s="39" t="s">
        <v>256</v>
      </c>
      <c r="E3079" s="35">
        <v>44.3</v>
      </c>
      <c r="F3079" s="35">
        <f t="shared" si="102"/>
        <v>4014.4659999999999</v>
      </c>
    </row>
    <row r="3080" spans="1:6" outlineLevel="1" x14ac:dyDescent="0.25">
      <c r="B3080" s="34" t="s">
        <v>316</v>
      </c>
      <c r="C3080" s="39">
        <v>18.12</v>
      </c>
      <c r="D3080" s="39" t="s">
        <v>112</v>
      </c>
      <c r="E3080" s="35">
        <v>27.69</v>
      </c>
      <c r="F3080" s="35">
        <f t="shared" si="102"/>
        <v>501.74280000000005</v>
      </c>
    </row>
    <row r="3081" spans="1:6" outlineLevel="1" x14ac:dyDescent="0.25">
      <c r="B3081" s="34" t="s">
        <v>440</v>
      </c>
      <c r="C3081" s="39">
        <v>5.21</v>
      </c>
      <c r="D3081" s="39" t="s">
        <v>112</v>
      </c>
      <c r="E3081" s="35">
        <v>49.56</v>
      </c>
      <c r="F3081" s="35">
        <f t="shared" si="102"/>
        <v>258.20760000000001</v>
      </c>
    </row>
    <row r="3082" spans="1:6" outlineLevel="1" x14ac:dyDescent="0.25">
      <c r="B3082" s="34" t="s">
        <v>441</v>
      </c>
      <c r="C3082" s="39">
        <v>5.21</v>
      </c>
      <c r="D3082" s="39" t="s">
        <v>112</v>
      </c>
      <c r="E3082" s="35">
        <v>40.380000000000003</v>
      </c>
      <c r="F3082" s="35">
        <f t="shared" si="102"/>
        <v>210.37980000000002</v>
      </c>
    </row>
    <row r="3083" spans="1:6" outlineLevel="1" x14ac:dyDescent="0.25">
      <c r="B3083" s="34" t="s">
        <v>442</v>
      </c>
      <c r="C3083" s="39">
        <v>20.83</v>
      </c>
      <c r="D3083" s="39" t="s">
        <v>290</v>
      </c>
      <c r="E3083" s="35">
        <v>192.7</v>
      </c>
      <c r="F3083" s="35">
        <f t="shared" si="102"/>
        <v>4013.9409999999993</v>
      </c>
    </row>
    <row r="3084" spans="1:6" outlineLevel="1" x14ac:dyDescent="0.25">
      <c r="B3084" s="34" t="s">
        <v>443</v>
      </c>
      <c r="C3084" s="39">
        <v>8.331999999999999</v>
      </c>
      <c r="D3084" s="39" t="s">
        <v>13</v>
      </c>
      <c r="E3084" s="35">
        <v>35.020000000000003</v>
      </c>
      <c r="F3084" s="35">
        <f t="shared" si="102"/>
        <v>291.78663999999998</v>
      </c>
    </row>
    <row r="3085" spans="1:6" outlineLevel="1" x14ac:dyDescent="0.25">
      <c r="B3085" s="34" t="s">
        <v>444</v>
      </c>
      <c r="C3085" s="39">
        <v>1.1000000000000001</v>
      </c>
      <c r="D3085" s="39" t="s">
        <v>252</v>
      </c>
      <c r="E3085" s="35">
        <v>4260.87</v>
      </c>
      <c r="F3085" s="35">
        <f t="shared" si="102"/>
        <v>4686.9570000000003</v>
      </c>
    </row>
    <row r="3086" spans="1:6" outlineLevel="1" x14ac:dyDescent="0.25">
      <c r="B3086" s="34"/>
      <c r="C3086" s="39"/>
      <c r="D3086" s="39"/>
      <c r="E3086" s="35"/>
      <c r="F3086" s="35"/>
    </row>
    <row r="3087" spans="1:6" ht="31.5" outlineLevel="1" x14ac:dyDescent="0.25">
      <c r="A3087" s="77"/>
      <c r="B3087" s="33" t="s">
        <v>731</v>
      </c>
      <c r="C3087" s="50"/>
      <c r="D3087" s="50"/>
      <c r="E3087" s="40" t="s">
        <v>252</v>
      </c>
      <c r="F3087" s="40">
        <f>SUM(F3088:F3089)</f>
        <v>18546.398720000001</v>
      </c>
    </row>
    <row r="3088" spans="1:6" outlineLevel="1" x14ac:dyDescent="0.25">
      <c r="B3088" s="34" t="s">
        <v>613</v>
      </c>
      <c r="C3088" s="39">
        <v>1.548</v>
      </c>
      <c r="D3088" s="39" t="s">
        <v>201</v>
      </c>
      <c r="E3088" s="35">
        <v>2411.64</v>
      </c>
      <c r="F3088" s="35">
        <f>+C3088*E3088</f>
        <v>3733.2187199999998</v>
      </c>
    </row>
    <row r="3089" spans="1:6" outlineLevel="1" x14ac:dyDescent="0.25">
      <c r="B3089" s="34" t="s">
        <v>729</v>
      </c>
      <c r="C3089" s="39">
        <v>1</v>
      </c>
      <c r="D3089" s="39" t="s">
        <v>231</v>
      </c>
      <c r="E3089" s="35">
        <v>14813.18</v>
      </c>
      <c r="F3089" s="35">
        <f>+C3089*E3089</f>
        <v>14813.18</v>
      </c>
    </row>
    <row r="3090" spans="1:6" outlineLevel="1" x14ac:dyDescent="0.25">
      <c r="B3090" s="34"/>
      <c r="C3090" s="39"/>
      <c r="D3090" s="39"/>
      <c r="E3090" s="35"/>
      <c r="F3090" s="35"/>
    </row>
    <row r="3091" spans="1:6" outlineLevel="1" x14ac:dyDescent="0.25">
      <c r="A3091" s="77"/>
      <c r="B3091" s="33" t="s">
        <v>730</v>
      </c>
      <c r="C3091" s="50"/>
      <c r="D3091" s="50"/>
      <c r="E3091" s="40" t="s">
        <v>252</v>
      </c>
      <c r="F3091" s="40">
        <f>SUM(F3092:F3094)</f>
        <v>18385.331280000002</v>
      </c>
    </row>
    <row r="3092" spans="1:6" outlineLevel="1" x14ac:dyDescent="0.25">
      <c r="B3092" s="34" t="s">
        <v>436</v>
      </c>
      <c r="C3092" s="39">
        <v>1.548</v>
      </c>
      <c r="D3092" s="39" t="s">
        <v>201</v>
      </c>
      <c r="E3092" s="35">
        <v>2307.59</v>
      </c>
      <c r="F3092" s="35">
        <f>+C3092*E3092</f>
        <v>3572.1493200000004</v>
      </c>
    </row>
    <row r="3093" spans="1:6" outlineLevel="1" x14ac:dyDescent="0.25">
      <c r="B3093" s="34" t="s">
        <v>437</v>
      </c>
      <c r="C3093" s="39">
        <v>1.548</v>
      </c>
      <c r="D3093" s="39" t="s">
        <v>201</v>
      </c>
      <c r="E3093" s="35">
        <v>490.77</v>
      </c>
      <c r="F3093" s="35">
        <f>+C3093*E3093</f>
        <v>759.71195999999998</v>
      </c>
    </row>
    <row r="3094" spans="1:6" outlineLevel="1" x14ac:dyDescent="0.25">
      <c r="B3094" s="34" t="s">
        <v>615</v>
      </c>
      <c r="C3094" s="39">
        <v>1</v>
      </c>
      <c r="D3094" s="39" t="s">
        <v>231</v>
      </c>
      <c r="E3094" s="35">
        <v>14053.470000000001</v>
      </c>
      <c r="F3094" s="35">
        <f>+C3094*E3094</f>
        <v>14053.470000000001</v>
      </c>
    </row>
    <row r="3095" spans="1:6" outlineLevel="1" x14ac:dyDescent="0.25">
      <c r="B3095" s="34"/>
      <c r="C3095" s="39"/>
      <c r="D3095" s="39"/>
      <c r="E3095" s="35"/>
      <c r="F3095" s="35"/>
    </row>
    <row r="3096" spans="1:6" ht="31.5" outlineLevel="1" x14ac:dyDescent="0.25">
      <c r="A3096" s="77"/>
      <c r="B3096" s="33" t="s">
        <v>731</v>
      </c>
      <c r="C3096" s="50"/>
      <c r="D3096" s="50"/>
      <c r="E3096" s="40" t="s">
        <v>252</v>
      </c>
      <c r="F3096" s="40">
        <f>SUM(F3097:F3099)</f>
        <v>18546.400679999999</v>
      </c>
    </row>
    <row r="3097" spans="1:6" outlineLevel="1" x14ac:dyDescent="0.25">
      <c r="B3097" s="34" t="s">
        <v>613</v>
      </c>
      <c r="C3097" s="39">
        <v>1.548</v>
      </c>
      <c r="D3097" s="39" t="s">
        <v>201</v>
      </c>
      <c r="E3097" s="35">
        <v>2411.64</v>
      </c>
      <c r="F3097" s="35">
        <f>+C3097*E3097</f>
        <v>3733.2187199999998</v>
      </c>
    </row>
    <row r="3098" spans="1:6" outlineLevel="1" x14ac:dyDescent="0.25">
      <c r="B3098" s="34" t="s">
        <v>437</v>
      </c>
      <c r="C3098" s="39">
        <v>1.548</v>
      </c>
      <c r="D3098" s="39" t="s">
        <v>201</v>
      </c>
      <c r="E3098" s="35">
        <v>490.77</v>
      </c>
      <c r="F3098" s="35">
        <f>+C3098*E3098</f>
        <v>759.71195999999998</v>
      </c>
    </row>
    <row r="3099" spans="1:6" outlineLevel="1" x14ac:dyDescent="0.25">
      <c r="B3099" s="34" t="s">
        <v>615</v>
      </c>
      <c r="C3099" s="39">
        <v>1</v>
      </c>
      <c r="D3099" s="39" t="s">
        <v>231</v>
      </c>
      <c r="E3099" s="35">
        <v>14053.470000000001</v>
      </c>
      <c r="F3099" s="35">
        <f>+C3099*E3099</f>
        <v>14053.470000000001</v>
      </c>
    </row>
    <row r="3100" spans="1:6" outlineLevel="1" x14ac:dyDescent="0.25">
      <c r="B3100" s="34"/>
      <c r="C3100" s="39"/>
      <c r="D3100" s="39"/>
      <c r="E3100" s="35"/>
      <c r="F3100" s="35"/>
    </row>
    <row r="3101" spans="1:6" outlineLevel="1" x14ac:dyDescent="0.25">
      <c r="A3101" s="77"/>
      <c r="B3101" s="33" t="s">
        <v>732</v>
      </c>
      <c r="C3101" s="50"/>
      <c r="D3101" s="50"/>
      <c r="E3101" s="40" t="s">
        <v>252</v>
      </c>
      <c r="F3101" s="40">
        <f>SUM(F3102:F3111)</f>
        <v>22729.809379999999</v>
      </c>
    </row>
    <row r="3102" spans="1:6" outlineLevel="1" x14ac:dyDescent="0.25">
      <c r="B3102" s="34" t="s">
        <v>436</v>
      </c>
      <c r="C3102" s="39">
        <v>1.857</v>
      </c>
      <c r="D3102" s="39" t="s">
        <v>201</v>
      </c>
      <c r="E3102" s="35">
        <v>2307.59</v>
      </c>
      <c r="F3102" s="35">
        <f t="shared" ref="F3102:F3111" si="103">+C3102*E3102</f>
        <v>4285.19463</v>
      </c>
    </row>
    <row r="3103" spans="1:6" outlineLevel="1" x14ac:dyDescent="0.25">
      <c r="B3103" s="34" t="s">
        <v>437</v>
      </c>
      <c r="C3103" s="39">
        <v>1.857</v>
      </c>
      <c r="D3103" s="39" t="s">
        <v>201</v>
      </c>
      <c r="E3103" s="35">
        <v>490.77</v>
      </c>
      <c r="F3103" s="35">
        <f t="shared" si="103"/>
        <v>911.35988999999995</v>
      </c>
    </row>
    <row r="3104" spans="1:6" outlineLevel="1" x14ac:dyDescent="0.25">
      <c r="B3104" s="34" t="s">
        <v>438</v>
      </c>
      <c r="C3104" s="39">
        <v>1.857</v>
      </c>
      <c r="D3104" s="39" t="s">
        <v>201</v>
      </c>
      <c r="E3104" s="35">
        <v>49.08</v>
      </c>
      <c r="F3104" s="35">
        <f t="shared" si="103"/>
        <v>91.141559999999998</v>
      </c>
    </row>
    <row r="3105" spans="1:6" outlineLevel="1" x14ac:dyDescent="0.25">
      <c r="B3105" s="34" t="s">
        <v>439</v>
      </c>
      <c r="C3105" s="39">
        <v>106.34</v>
      </c>
      <c r="D3105" s="39" t="s">
        <v>256</v>
      </c>
      <c r="E3105" s="35">
        <v>44.3</v>
      </c>
      <c r="F3105" s="35">
        <f t="shared" si="103"/>
        <v>4710.8620000000001</v>
      </c>
    </row>
    <row r="3106" spans="1:6" outlineLevel="1" x14ac:dyDescent="0.25">
      <c r="B3106" s="34" t="s">
        <v>316</v>
      </c>
      <c r="C3106" s="39">
        <v>21.27</v>
      </c>
      <c r="D3106" s="39" t="s">
        <v>112</v>
      </c>
      <c r="E3106" s="35">
        <v>27.69</v>
      </c>
      <c r="F3106" s="35">
        <f t="shared" si="103"/>
        <v>588.96630000000005</v>
      </c>
    </row>
    <row r="3107" spans="1:6" outlineLevel="1" x14ac:dyDescent="0.25">
      <c r="B3107" s="34" t="s">
        <v>440</v>
      </c>
      <c r="C3107" s="39">
        <v>6.25</v>
      </c>
      <c r="D3107" s="39" t="s">
        <v>112</v>
      </c>
      <c r="E3107" s="35">
        <v>49.56</v>
      </c>
      <c r="F3107" s="35">
        <f t="shared" si="103"/>
        <v>309.75</v>
      </c>
    </row>
    <row r="3108" spans="1:6" outlineLevel="1" x14ac:dyDescent="0.25">
      <c r="B3108" s="34" t="s">
        <v>441</v>
      </c>
      <c r="C3108" s="39">
        <v>6.25</v>
      </c>
      <c r="D3108" s="39" t="s">
        <v>112</v>
      </c>
      <c r="E3108" s="35">
        <v>40.380000000000003</v>
      </c>
      <c r="F3108" s="35">
        <f t="shared" si="103"/>
        <v>252.37500000000003</v>
      </c>
    </row>
    <row r="3109" spans="1:6" outlineLevel="1" x14ac:dyDescent="0.25">
      <c r="B3109" s="34" t="s">
        <v>442</v>
      </c>
      <c r="C3109" s="39">
        <v>25</v>
      </c>
      <c r="D3109" s="39" t="s">
        <v>290</v>
      </c>
      <c r="E3109" s="35">
        <v>192.7</v>
      </c>
      <c r="F3109" s="35">
        <f t="shared" si="103"/>
        <v>4817.5</v>
      </c>
    </row>
    <row r="3110" spans="1:6" outlineLevel="1" x14ac:dyDescent="0.25">
      <c r="B3110" s="34" t="s">
        <v>443</v>
      </c>
      <c r="C3110" s="39">
        <v>10</v>
      </c>
      <c r="D3110" s="39" t="s">
        <v>13</v>
      </c>
      <c r="E3110" s="35">
        <v>35.020000000000003</v>
      </c>
      <c r="F3110" s="35">
        <f t="shared" si="103"/>
        <v>350.20000000000005</v>
      </c>
    </row>
    <row r="3111" spans="1:6" outlineLevel="1" x14ac:dyDescent="0.25">
      <c r="B3111" s="34" t="s">
        <v>447</v>
      </c>
      <c r="C3111" s="39">
        <v>1</v>
      </c>
      <c r="D3111" s="39" t="s">
        <v>252</v>
      </c>
      <c r="E3111" s="35">
        <v>6412.46</v>
      </c>
      <c r="F3111" s="35">
        <f t="shared" si="103"/>
        <v>6412.46</v>
      </c>
    </row>
    <row r="3112" spans="1:6" outlineLevel="1" x14ac:dyDescent="0.25">
      <c r="B3112" s="34"/>
      <c r="C3112" s="39"/>
      <c r="D3112" s="39"/>
      <c r="E3112" s="35"/>
      <c r="F3112" s="35"/>
    </row>
    <row r="3113" spans="1:6" outlineLevel="1" x14ac:dyDescent="0.25">
      <c r="A3113" s="77"/>
      <c r="B3113" s="33" t="s">
        <v>733</v>
      </c>
      <c r="C3113" s="50"/>
      <c r="D3113" s="50"/>
      <c r="E3113" s="40" t="s">
        <v>252</v>
      </c>
      <c r="F3113" s="40">
        <f>SUM(F3114:F3115)</f>
        <v>22923.035479999999</v>
      </c>
    </row>
    <row r="3114" spans="1:6" outlineLevel="1" x14ac:dyDescent="0.25">
      <c r="B3114" s="34" t="s">
        <v>613</v>
      </c>
      <c r="C3114" s="39">
        <v>1.857</v>
      </c>
      <c r="D3114" s="39" t="s">
        <v>201</v>
      </c>
      <c r="E3114" s="35">
        <v>2411.64</v>
      </c>
      <c r="F3114" s="35">
        <f>+C3114*E3114</f>
        <v>4478.4154799999997</v>
      </c>
    </row>
    <row r="3115" spans="1:6" outlineLevel="1" x14ac:dyDescent="0.25">
      <c r="B3115" s="34" t="s">
        <v>729</v>
      </c>
      <c r="C3115" s="39">
        <v>1</v>
      </c>
      <c r="D3115" s="39" t="s">
        <v>231</v>
      </c>
      <c r="E3115" s="35">
        <v>18444.62</v>
      </c>
      <c r="F3115" s="35">
        <f>+C3115*E3115</f>
        <v>18444.62</v>
      </c>
    </row>
    <row r="3116" spans="1:6" outlineLevel="1" x14ac:dyDescent="0.25">
      <c r="B3116" s="34"/>
      <c r="C3116" s="39"/>
      <c r="D3116" s="39"/>
      <c r="E3116" s="35"/>
      <c r="F3116" s="35"/>
    </row>
    <row r="3117" spans="1:6" outlineLevel="1" x14ac:dyDescent="0.25">
      <c r="A3117" s="77"/>
      <c r="B3117" s="33" t="s">
        <v>734</v>
      </c>
      <c r="C3117" s="50"/>
      <c r="D3117" s="50"/>
      <c r="E3117" s="40" t="s">
        <v>252</v>
      </c>
      <c r="F3117" s="40">
        <f>SUM(F3118:F3120)</f>
        <v>22729.81452</v>
      </c>
    </row>
    <row r="3118" spans="1:6" outlineLevel="1" x14ac:dyDescent="0.25">
      <c r="B3118" s="34" t="s">
        <v>436</v>
      </c>
      <c r="C3118" s="39">
        <v>1.857</v>
      </c>
      <c r="D3118" s="39" t="s">
        <v>201</v>
      </c>
      <c r="E3118" s="35">
        <v>2307.59</v>
      </c>
      <c r="F3118" s="35">
        <f>+C3118*E3118</f>
        <v>4285.19463</v>
      </c>
    </row>
    <row r="3119" spans="1:6" outlineLevel="1" x14ac:dyDescent="0.25">
      <c r="B3119" s="34" t="s">
        <v>437</v>
      </c>
      <c r="C3119" s="39">
        <v>1.857</v>
      </c>
      <c r="D3119" s="39" t="s">
        <v>201</v>
      </c>
      <c r="E3119" s="35">
        <v>490.77</v>
      </c>
      <c r="F3119" s="35">
        <f>+C3119*E3119</f>
        <v>911.35988999999995</v>
      </c>
    </row>
    <row r="3120" spans="1:6" outlineLevel="1" x14ac:dyDescent="0.25">
      <c r="B3120" s="34" t="s">
        <v>615</v>
      </c>
      <c r="C3120" s="39">
        <v>1</v>
      </c>
      <c r="D3120" s="39" t="s">
        <v>231</v>
      </c>
      <c r="E3120" s="35">
        <v>17533.260000000002</v>
      </c>
      <c r="F3120" s="35">
        <f>+C3120*E3120</f>
        <v>17533.260000000002</v>
      </c>
    </row>
    <row r="3121" spans="1:6" outlineLevel="1" x14ac:dyDescent="0.25">
      <c r="B3121" s="34"/>
      <c r="C3121" s="39"/>
      <c r="D3121" s="39"/>
      <c r="E3121" s="35"/>
      <c r="F3121" s="35"/>
    </row>
    <row r="3122" spans="1:6" outlineLevel="1" x14ac:dyDescent="0.25">
      <c r="A3122" s="77"/>
      <c r="B3122" s="33" t="s">
        <v>733</v>
      </c>
      <c r="C3122" s="50"/>
      <c r="D3122" s="50"/>
      <c r="E3122" s="40" t="s">
        <v>252</v>
      </c>
      <c r="F3122" s="40">
        <f>SUM(F3123:F3125)</f>
        <v>22923.035370000001</v>
      </c>
    </row>
    <row r="3123" spans="1:6" outlineLevel="1" x14ac:dyDescent="0.25">
      <c r="B3123" s="34" t="s">
        <v>613</v>
      </c>
      <c r="C3123" s="39">
        <v>1.857</v>
      </c>
      <c r="D3123" s="39" t="s">
        <v>201</v>
      </c>
      <c r="E3123" s="35">
        <v>2411.64</v>
      </c>
      <c r="F3123" s="35">
        <f>+C3123*E3123</f>
        <v>4478.4154799999997</v>
      </c>
    </row>
    <row r="3124" spans="1:6" outlineLevel="1" x14ac:dyDescent="0.25">
      <c r="B3124" s="34" t="s">
        <v>437</v>
      </c>
      <c r="C3124" s="39">
        <v>1.857</v>
      </c>
      <c r="D3124" s="39" t="s">
        <v>201</v>
      </c>
      <c r="E3124" s="35">
        <v>490.77</v>
      </c>
      <c r="F3124" s="35">
        <f>+C3124*E3124</f>
        <v>911.35988999999995</v>
      </c>
    </row>
    <row r="3125" spans="1:6" outlineLevel="1" x14ac:dyDescent="0.25">
      <c r="B3125" s="34" t="s">
        <v>615</v>
      </c>
      <c r="C3125" s="39">
        <v>1</v>
      </c>
      <c r="D3125" s="39" t="s">
        <v>231</v>
      </c>
      <c r="E3125" s="35">
        <v>17533.260000000002</v>
      </c>
      <c r="F3125" s="35">
        <f>+C3125*E3125</f>
        <v>17533.260000000002</v>
      </c>
    </row>
    <row r="3126" spans="1:6" outlineLevel="1" x14ac:dyDescent="0.25">
      <c r="B3126" s="34"/>
      <c r="C3126" s="39"/>
      <c r="D3126" s="39"/>
      <c r="E3126" s="35"/>
      <c r="F3126" s="35"/>
    </row>
    <row r="3127" spans="1:6" outlineLevel="1" x14ac:dyDescent="0.25">
      <c r="A3127" s="77"/>
      <c r="B3127" s="33" t="s">
        <v>735</v>
      </c>
      <c r="C3127" s="50"/>
      <c r="D3127" s="50"/>
      <c r="E3127" s="40" t="s">
        <v>252</v>
      </c>
      <c r="F3127" s="40">
        <f>SUM(F3128:F3137)</f>
        <v>20110.820960000001</v>
      </c>
    </row>
    <row r="3128" spans="1:6" outlineLevel="1" x14ac:dyDescent="0.25">
      <c r="B3128" s="34" t="s">
        <v>436</v>
      </c>
      <c r="C3128" s="39">
        <v>1.548</v>
      </c>
      <c r="D3128" s="39" t="s">
        <v>201</v>
      </c>
      <c r="E3128" s="35">
        <v>2307.59</v>
      </c>
      <c r="F3128" s="35">
        <f t="shared" ref="F3128:F3137" si="104">+C3128*E3128</f>
        <v>3572.1493200000004</v>
      </c>
    </row>
    <row r="3129" spans="1:6" outlineLevel="1" x14ac:dyDescent="0.25">
      <c r="B3129" s="34" t="s">
        <v>437</v>
      </c>
      <c r="C3129" s="39">
        <v>1.548</v>
      </c>
      <c r="D3129" s="39" t="s">
        <v>201</v>
      </c>
      <c r="E3129" s="35">
        <v>490.77</v>
      </c>
      <c r="F3129" s="35">
        <f t="shared" si="104"/>
        <v>759.71195999999998</v>
      </c>
    </row>
    <row r="3130" spans="1:6" outlineLevel="1" x14ac:dyDescent="0.25">
      <c r="B3130" s="34" t="s">
        <v>438</v>
      </c>
      <c r="C3130" s="39">
        <v>1.548</v>
      </c>
      <c r="D3130" s="39" t="s">
        <v>201</v>
      </c>
      <c r="E3130" s="35">
        <v>49.08</v>
      </c>
      <c r="F3130" s="35">
        <f t="shared" si="104"/>
        <v>75.975840000000005</v>
      </c>
    </row>
    <row r="3131" spans="1:6" outlineLevel="1" x14ac:dyDescent="0.25">
      <c r="B3131" s="34" t="s">
        <v>439</v>
      </c>
      <c r="C3131" s="39">
        <v>90.62</v>
      </c>
      <c r="D3131" s="39" t="s">
        <v>256</v>
      </c>
      <c r="E3131" s="35">
        <v>44.3</v>
      </c>
      <c r="F3131" s="35">
        <f t="shared" si="104"/>
        <v>4014.4659999999999</v>
      </c>
    </row>
    <row r="3132" spans="1:6" outlineLevel="1" x14ac:dyDescent="0.25">
      <c r="B3132" s="34" t="s">
        <v>316</v>
      </c>
      <c r="C3132" s="39">
        <v>18.12</v>
      </c>
      <c r="D3132" s="39" t="s">
        <v>112</v>
      </c>
      <c r="E3132" s="35">
        <v>27.69</v>
      </c>
      <c r="F3132" s="35">
        <f t="shared" si="104"/>
        <v>501.74280000000005</v>
      </c>
    </row>
    <row r="3133" spans="1:6" outlineLevel="1" x14ac:dyDescent="0.25">
      <c r="B3133" s="34" t="s">
        <v>440</v>
      </c>
      <c r="C3133" s="39">
        <v>5.21</v>
      </c>
      <c r="D3133" s="39" t="s">
        <v>112</v>
      </c>
      <c r="E3133" s="35">
        <v>49.56</v>
      </c>
      <c r="F3133" s="35">
        <f t="shared" si="104"/>
        <v>258.20760000000001</v>
      </c>
    </row>
    <row r="3134" spans="1:6" outlineLevel="1" x14ac:dyDescent="0.25">
      <c r="B3134" s="34" t="s">
        <v>441</v>
      </c>
      <c r="C3134" s="39">
        <v>5.21</v>
      </c>
      <c r="D3134" s="39" t="s">
        <v>112</v>
      </c>
      <c r="E3134" s="35">
        <v>40.380000000000003</v>
      </c>
      <c r="F3134" s="35">
        <f t="shared" si="104"/>
        <v>210.37980000000002</v>
      </c>
    </row>
    <row r="3135" spans="1:6" outlineLevel="1" x14ac:dyDescent="0.25">
      <c r="B3135" s="34" t="s">
        <v>442</v>
      </c>
      <c r="C3135" s="39">
        <v>20.83</v>
      </c>
      <c r="D3135" s="39" t="s">
        <v>290</v>
      </c>
      <c r="E3135" s="35">
        <v>192.7</v>
      </c>
      <c r="F3135" s="35">
        <f t="shared" si="104"/>
        <v>4013.9409999999993</v>
      </c>
    </row>
    <row r="3136" spans="1:6" outlineLevel="1" x14ac:dyDescent="0.25">
      <c r="B3136" s="34" t="s">
        <v>443</v>
      </c>
      <c r="C3136" s="39">
        <v>8.331999999999999</v>
      </c>
      <c r="D3136" s="39" t="s">
        <v>13</v>
      </c>
      <c r="E3136" s="35">
        <v>35.020000000000003</v>
      </c>
      <c r="F3136" s="35">
        <f t="shared" si="104"/>
        <v>291.78663999999998</v>
      </c>
    </row>
    <row r="3137" spans="1:6" outlineLevel="1" x14ac:dyDescent="0.25">
      <c r="B3137" s="34" t="s">
        <v>447</v>
      </c>
      <c r="C3137" s="39">
        <v>1</v>
      </c>
      <c r="D3137" s="39" t="s">
        <v>252</v>
      </c>
      <c r="E3137" s="35">
        <v>6412.46</v>
      </c>
      <c r="F3137" s="35">
        <f t="shared" si="104"/>
        <v>6412.46</v>
      </c>
    </row>
    <row r="3138" spans="1:6" outlineLevel="1" x14ac:dyDescent="0.25">
      <c r="B3138" s="34"/>
      <c r="C3138" s="39"/>
      <c r="D3138" s="39"/>
      <c r="E3138" s="35"/>
      <c r="F3138" s="35"/>
    </row>
    <row r="3139" spans="1:6" outlineLevel="1" x14ac:dyDescent="0.25">
      <c r="A3139" s="77"/>
      <c r="B3139" s="33" t="s">
        <v>736</v>
      </c>
      <c r="C3139" s="50"/>
      <c r="D3139" s="50"/>
      <c r="E3139" s="40" t="s">
        <v>252</v>
      </c>
      <c r="F3139" s="40">
        <f>SUM(F3140:F3141)</f>
        <v>20271.898720000001</v>
      </c>
    </row>
    <row r="3140" spans="1:6" outlineLevel="1" x14ac:dyDescent="0.25">
      <c r="B3140" s="34" t="s">
        <v>613</v>
      </c>
      <c r="C3140" s="39">
        <v>1.548</v>
      </c>
      <c r="D3140" s="39" t="s">
        <v>201</v>
      </c>
      <c r="E3140" s="35">
        <v>2411.64</v>
      </c>
      <c r="F3140" s="35">
        <f>+C3140*E3140</f>
        <v>3733.2187199999998</v>
      </c>
    </row>
    <row r="3141" spans="1:6" outlineLevel="1" x14ac:dyDescent="0.25">
      <c r="B3141" s="34" t="s">
        <v>729</v>
      </c>
      <c r="C3141" s="39">
        <v>1</v>
      </c>
      <c r="D3141" s="39" t="s">
        <v>231</v>
      </c>
      <c r="E3141" s="35">
        <v>16538.68</v>
      </c>
      <c r="F3141" s="35">
        <f>+C3141*E3141</f>
        <v>16538.68</v>
      </c>
    </row>
    <row r="3142" spans="1:6" outlineLevel="1" x14ac:dyDescent="0.25">
      <c r="B3142" s="34"/>
      <c r="C3142" s="39"/>
      <c r="D3142" s="39"/>
      <c r="E3142" s="35"/>
      <c r="F3142" s="35"/>
    </row>
    <row r="3143" spans="1:6" outlineLevel="1" x14ac:dyDescent="0.25">
      <c r="A3143" s="77"/>
      <c r="B3143" s="33" t="s">
        <v>737</v>
      </c>
      <c r="C3143" s="50"/>
      <c r="D3143" s="50"/>
      <c r="E3143" s="40" t="s">
        <v>252</v>
      </c>
      <c r="F3143" s="40">
        <f>SUM(F3144:F3146)</f>
        <v>20110.831280000002</v>
      </c>
    </row>
    <row r="3144" spans="1:6" outlineLevel="1" x14ac:dyDescent="0.25">
      <c r="B3144" s="34" t="s">
        <v>436</v>
      </c>
      <c r="C3144" s="39">
        <v>1.548</v>
      </c>
      <c r="D3144" s="39" t="s">
        <v>201</v>
      </c>
      <c r="E3144" s="35">
        <v>2307.59</v>
      </c>
      <c r="F3144" s="35">
        <f>+C3144*E3144</f>
        <v>3572.1493200000004</v>
      </c>
    </row>
    <row r="3145" spans="1:6" outlineLevel="1" x14ac:dyDescent="0.25">
      <c r="B3145" s="34" t="s">
        <v>437</v>
      </c>
      <c r="C3145" s="39">
        <v>1.548</v>
      </c>
      <c r="D3145" s="39" t="s">
        <v>201</v>
      </c>
      <c r="E3145" s="35">
        <v>490.77</v>
      </c>
      <c r="F3145" s="35">
        <f>+C3145*E3145</f>
        <v>759.71195999999998</v>
      </c>
    </row>
    <row r="3146" spans="1:6" outlineLevel="1" x14ac:dyDescent="0.25">
      <c r="B3146" s="34" t="s">
        <v>615</v>
      </c>
      <c r="C3146" s="39">
        <v>1</v>
      </c>
      <c r="D3146" s="39" t="s">
        <v>231</v>
      </c>
      <c r="E3146" s="35">
        <v>15778.970000000001</v>
      </c>
      <c r="F3146" s="35">
        <f>+C3146*E3146</f>
        <v>15778.970000000001</v>
      </c>
    </row>
    <row r="3147" spans="1:6" outlineLevel="1" x14ac:dyDescent="0.25">
      <c r="B3147" s="34"/>
      <c r="C3147" s="39"/>
      <c r="D3147" s="39"/>
      <c r="E3147" s="35"/>
      <c r="F3147" s="35"/>
    </row>
    <row r="3148" spans="1:6" outlineLevel="1" x14ac:dyDescent="0.25">
      <c r="A3148" s="77"/>
      <c r="B3148" s="33" t="s">
        <v>738</v>
      </c>
      <c r="C3148" s="50"/>
      <c r="D3148" s="50"/>
      <c r="E3148" s="40" t="s">
        <v>252</v>
      </c>
      <c r="F3148" s="40">
        <f>SUM(F3149:F3151)</f>
        <v>20271.900679999999</v>
      </c>
    </row>
    <row r="3149" spans="1:6" outlineLevel="1" x14ac:dyDescent="0.25">
      <c r="B3149" s="34" t="s">
        <v>613</v>
      </c>
      <c r="C3149" s="39">
        <v>1.548</v>
      </c>
      <c r="D3149" s="39" t="s">
        <v>201</v>
      </c>
      <c r="E3149" s="35">
        <v>2411.64</v>
      </c>
      <c r="F3149" s="35">
        <f>+C3149*E3149</f>
        <v>3733.2187199999998</v>
      </c>
    </row>
    <row r="3150" spans="1:6" outlineLevel="1" x14ac:dyDescent="0.25">
      <c r="B3150" s="34" t="s">
        <v>437</v>
      </c>
      <c r="C3150" s="39">
        <v>1.548</v>
      </c>
      <c r="D3150" s="39" t="s">
        <v>201</v>
      </c>
      <c r="E3150" s="35">
        <v>490.77</v>
      </c>
      <c r="F3150" s="35">
        <f>+C3150*E3150</f>
        <v>759.71195999999998</v>
      </c>
    </row>
    <row r="3151" spans="1:6" outlineLevel="1" x14ac:dyDescent="0.25">
      <c r="B3151" s="34" t="s">
        <v>615</v>
      </c>
      <c r="C3151" s="39">
        <v>1</v>
      </c>
      <c r="D3151" s="39" t="s">
        <v>231</v>
      </c>
      <c r="E3151" s="35">
        <v>15778.970000000001</v>
      </c>
      <c r="F3151" s="35">
        <f>+C3151*E3151</f>
        <v>15778.970000000001</v>
      </c>
    </row>
    <row r="3153" spans="1:6" s="5" customFormat="1" x14ac:dyDescent="0.25">
      <c r="A3153" s="76"/>
      <c r="B3153" s="6" t="s">
        <v>739</v>
      </c>
      <c r="C3153" s="48"/>
      <c r="D3153" s="48"/>
      <c r="E3153" s="7"/>
      <c r="F3153" s="7"/>
    </row>
    <row r="3154" spans="1:6" outlineLevel="1" x14ac:dyDescent="0.25">
      <c r="B3154" s="34"/>
      <c r="C3154" s="39"/>
      <c r="D3154" s="39"/>
      <c r="E3154" s="35"/>
      <c r="F3154" s="35"/>
    </row>
    <row r="3155" spans="1:6" outlineLevel="1" x14ac:dyDescent="0.25">
      <c r="A3155" s="77"/>
      <c r="B3155" s="33" t="s">
        <v>740</v>
      </c>
      <c r="C3155" s="50"/>
      <c r="D3155" s="50"/>
      <c r="E3155" s="40" t="s">
        <v>252</v>
      </c>
      <c r="F3155" s="40">
        <f>SUM(F3157:F3160)</f>
        <v>8663.1800999999996</v>
      </c>
    </row>
    <row r="3156" spans="1:6" outlineLevel="1" x14ac:dyDescent="0.25">
      <c r="B3156" s="34" t="s">
        <v>741</v>
      </c>
      <c r="C3156" s="39"/>
      <c r="D3156" s="39"/>
      <c r="E3156" s="35"/>
      <c r="F3156" s="35"/>
    </row>
    <row r="3157" spans="1:6" outlineLevel="1" x14ac:dyDescent="0.25">
      <c r="B3157" s="34" t="s">
        <v>742</v>
      </c>
      <c r="C3157" s="39">
        <v>1.2989999999999999</v>
      </c>
      <c r="D3157" s="39" t="s">
        <v>201</v>
      </c>
      <c r="E3157" s="35">
        <v>2316.91</v>
      </c>
      <c r="F3157" s="35">
        <f>+C3157*E3157</f>
        <v>3009.6660899999997</v>
      </c>
    </row>
    <row r="3158" spans="1:6" outlineLevel="1" x14ac:dyDescent="0.25">
      <c r="B3158" s="34" t="s">
        <v>743</v>
      </c>
      <c r="C3158" s="39">
        <v>0.438</v>
      </c>
      <c r="D3158" s="39" t="s">
        <v>201</v>
      </c>
      <c r="E3158" s="35">
        <v>2417.14</v>
      </c>
      <c r="F3158" s="35">
        <f>+C3158*E3158</f>
        <v>1058.70732</v>
      </c>
    </row>
    <row r="3159" spans="1:6" outlineLevel="1" x14ac:dyDescent="0.25">
      <c r="B3159" s="34" t="s">
        <v>437</v>
      </c>
      <c r="C3159" s="39">
        <v>1.7369999999999999</v>
      </c>
      <c r="D3159" s="39" t="s">
        <v>201</v>
      </c>
      <c r="E3159" s="35">
        <v>490.77</v>
      </c>
      <c r="F3159" s="35">
        <f>+C3159*E3159</f>
        <v>852.46748999999988</v>
      </c>
    </row>
    <row r="3160" spans="1:6" outlineLevel="1" x14ac:dyDescent="0.25">
      <c r="B3160" s="34" t="s">
        <v>744</v>
      </c>
      <c r="C3160" s="39">
        <v>1.02</v>
      </c>
      <c r="D3160" s="39" t="s">
        <v>252</v>
      </c>
      <c r="E3160" s="35">
        <v>3668.96</v>
      </c>
      <c r="F3160" s="35">
        <f>+C3160*E3160</f>
        <v>3742.3391999999999</v>
      </c>
    </row>
    <row r="3161" spans="1:6" outlineLevel="1" x14ac:dyDescent="0.25">
      <c r="B3161" s="34"/>
      <c r="C3161" s="39"/>
      <c r="D3161" s="39"/>
      <c r="E3161" s="35"/>
      <c r="F3161" s="35"/>
    </row>
    <row r="3162" spans="1:6" outlineLevel="1" x14ac:dyDescent="0.25">
      <c r="A3162" s="77"/>
      <c r="B3162" s="33" t="s">
        <v>745</v>
      </c>
      <c r="C3162" s="50"/>
      <c r="D3162" s="50"/>
      <c r="E3162" s="40" t="s">
        <v>252</v>
      </c>
      <c r="F3162" s="40">
        <f>SUM(F3164:F3167)</f>
        <v>8663.1800999999996</v>
      </c>
    </row>
    <row r="3163" spans="1:6" outlineLevel="1" x14ac:dyDescent="0.25">
      <c r="B3163" s="34" t="s">
        <v>741</v>
      </c>
      <c r="C3163" s="39"/>
      <c r="D3163" s="39"/>
      <c r="E3163" s="35"/>
      <c r="F3163" s="35"/>
    </row>
    <row r="3164" spans="1:6" outlineLevel="1" x14ac:dyDescent="0.25">
      <c r="B3164" s="34" t="s">
        <v>746</v>
      </c>
      <c r="C3164" s="39">
        <v>1.2989999999999999</v>
      </c>
      <c r="D3164" s="39" t="s">
        <v>201</v>
      </c>
      <c r="E3164" s="35">
        <v>2316.91</v>
      </c>
      <c r="F3164" s="35">
        <f>+C3164*E3164</f>
        <v>3009.6660899999997</v>
      </c>
    </row>
    <row r="3165" spans="1:6" outlineLevel="1" x14ac:dyDescent="0.25">
      <c r="B3165" s="34" t="s">
        <v>747</v>
      </c>
      <c r="C3165" s="39">
        <v>0.438</v>
      </c>
      <c r="D3165" s="39" t="s">
        <v>201</v>
      </c>
      <c r="E3165" s="35">
        <v>2417.14</v>
      </c>
      <c r="F3165" s="35">
        <f>+C3165*E3165</f>
        <v>1058.70732</v>
      </c>
    </row>
    <row r="3166" spans="1:6" outlineLevel="1" x14ac:dyDescent="0.25">
      <c r="B3166" s="34" t="s">
        <v>437</v>
      </c>
      <c r="C3166" s="39">
        <v>1.7369999999999999</v>
      </c>
      <c r="D3166" s="39" t="s">
        <v>201</v>
      </c>
      <c r="E3166" s="35">
        <v>490.77</v>
      </c>
      <c r="F3166" s="35">
        <f>+C3166*E3166</f>
        <v>852.46748999999988</v>
      </c>
    </row>
    <row r="3167" spans="1:6" outlineLevel="1" x14ac:dyDescent="0.25">
      <c r="B3167" s="34" t="s">
        <v>744</v>
      </c>
      <c r="C3167" s="39">
        <v>1.02</v>
      </c>
      <c r="D3167" s="39" t="s">
        <v>252</v>
      </c>
      <c r="E3167" s="35">
        <v>3668.96</v>
      </c>
      <c r="F3167" s="35">
        <f>+C3167*E3167</f>
        <v>3742.3391999999999</v>
      </c>
    </row>
    <row r="3168" spans="1:6" outlineLevel="1" x14ac:dyDescent="0.25">
      <c r="B3168" s="34"/>
      <c r="C3168" s="39"/>
      <c r="D3168" s="39"/>
      <c r="E3168" s="35"/>
      <c r="F3168" s="35"/>
    </row>
    <row r="3169" spans="1:6" outlineLevel="1" x14ac:dyDescent="0.25">
      <c r="A3169" s="77"/>
      <c r="B3169" s="33" t="s">
        <v>748</v>
      </c>
      <c r="C3169" s="50"/>
      <c r="D3169" s="50"/>
      <c r="E3169" s="40" t="s">
        <v>252</v>
      </c>
      <c r="F3169" s="40">
        <f>SUM(F3171:F3174)</f>
        <v>8663.1800999999996</v>
      </c>
    </row>
    <row r="3170" spans="1:6" outlineLevel="1" x14ac:dyDescent="0.25">
      <c r="B3170" s="34" t="s">
        <v>741</v>
      </c>
      <c r="C3170" s="39"/>
      <c r="D3170" s="39"/>
      <c r="E3170" s="35"/>
      <c r="F3170" s="35"/>
    </row>
    <row r="3171" spans="1:6" outlineLevel="1" x14ac:dyDescent="0.25">
      <c r="B3171" s="34" t="s">
        <v>742</v>
      </c>
      <c r="C3171" s="39">
        <v>1.2989999999999999</v>
      </c>
      <c r="D3171" s="39" t="s">
        <v>201</v>
      </c>
      <c r="E3171" s="35">
        <v>2316.91</v>
      </c>
      <c r="F3171" s="35">
        <f>+C3171*E3171</f>
        <v>3009.6660899999997</v>
      </c>
    </row>
    <row r="3172" spans="1:6" outlineLevel="1" x14ac:dyDescent="0.25">
      <c r="B3172" s="34" t="s">
        <v>743</v>
      </c>
      <c r="C3172" s="39">
        <v>0.438</v>
      </c>
      <c r="D3172" s="39" t="s">
        <v>201</v>
      </c>
      <c r="E3172" s="35">
        <v>2417.14</v>
      </c>
      <c r="F3172" s="35">
        <f>+C3172*E3172</f>
        <v>1058.70732</v>
      </c>
    </row>
    <row r="3173" spans="1:6" outlineLevel="1" x14ac:dyDescent="0.25">
      <c r="B3173" s="34" t="s">
        <v>437</v>
      </c>
      <c r="C3173" s="39">
        <v>1.7369999999999999</v>
      </c>
      <c r="D3173" s="39" t="s">
        <v>201</v>
      </c>
      <c r="E3173" s="35">
        <v>490.77</v>
      </c>
      <c r="F3173" s="35">
        <f>+C3173*E3173</f>
        <v>852.46748999999988</v>
      </c>
    </row>
    <row r="3174" spans="1:6" outlineLevel="1" x14ac:dyDescent="0.25">
      <c r="B3174" s="34" t="s">
        <v>744</v>
      </c>
      <c r="C3174" s="39">
        <v>1.02</v>
      </c>
      <c r="D3174" s="39" t="s">
        <v>252</v>
      </c>
      <c r="E3174" s="35">
        <v>3668.96</v>
      </c>
      <c r="F3174" s="35">
        <f>+C3174*E3174</f>
        <v>3742.3391999999999</v>
      </c>
    </row>
    <row r="3175" spans="1:6" outlineLevel="1" x14ac:dyDescent="0.25">
      <c r="B3175" s="34"/>
      <c r="C3175" s="39"/>
      <c r="D3175" s="39"/>
      <c r="E3175" s="35"/>
      <c r="F3175" s="35"/>
    </row>
    <row r="3176" spans="1:6" outlineLevel="1" x14ac:dyDescent="0.25">
      <c r="A3176" s="77"/>
      <c r="B3176" s="33" t="s">
        <v>749</v>
      </c>
      <c r="C3176" s="50"/>
      <c r="D3176" s="50"/>
      <c r="E3176" s="40" t="s">
        <v>252</v>
      </c>
      <c r="F3176" s="40">
        <f>SUM(F3178:F3181)</f>
        <v>8663.1800999999996</v>
      </c>
    </row>
    <row r="3177" spans="1:6" outlineLevel="1" x14ac:dyDescent="0.25">
      <c r="B3177" s="34" t="s">
        <v>741</v>
      </c>
      <c r="C3177" s="39"/>
      <c r="D3177" s="39"/>
      <c r="E3177" s="35"/>
      <c r="F3177" s="35"/>
    </row>
    <row r="3178" spans="1:6" outlineLevel="1" x14ac:dyDescent="0.25">
      <c r="B3178" s="34" t="s">
        <v>746</v>
      </c>
      <c r="C3178" s="39">
        <v>1.2989999999999999</v>
      </c>
      <c r="D3178" s="39" t="s">
        <v>201</v>
      </c>
      <c r="E3178" s="35">
        <v>2316.91</v>
      </c>
      <c r="F3178" s="35">
        <f>+C3178*E3178</f>
        <v>3009.6660899999997</v>
      </c>
    </row>
    <row r="3179" spans="1:6" outlineLevel="1" x14ac:dyDescent="0.25">
      <c r="B3179" s="34" t="s">
        <v>747</v>
      </c>
      <c r="C3179" s="39">
        <v>0.438</v>
      </c>
      <c r="D3179" s="39" t="s">
        <v>201</v>
      </c>
      <c r="E3179" s="35">
        <v>2417.14</v>
      </c>
      <c r="F3179" s="35">
        <f>+C3179*E3179</f>
        <v>1058.70732</v>
      </c>
    </row>
    <row r="3180" spans="1:6" outlineLevel="1" x14ac:dyDescent="0.25">
      <c r="B3180" s="34" t="s">
        <v>437</v>
      </c>
      <c r="C3180" s="39">
        <v>1.7369999999999999</v>
      </c>
      <c r="D3180" s="39" t="s">
        <v>201</v>
      </c>
      <c r="E3180" s="35">
        <v>490.77</v>
      </c>
      <c r="F3180" s="35">
        <f>+C3180*E3180</f>
        <v>852.46748999999988</v>
      </c>
    </row>
    <row r="3181" spans="1:6" outlineLevel="1" x14ac:dyDescent="0.25">
      <c r="B3181" s="34" t="s">
        <v>744</v>
      </c>
      <c r="C3181" s="39">
        <v>1.02</v>
      </c>
      <c r="D3181" s="39" t="s">
        <v>252</v>
      </c>
      <c r="E3181" s="35">
        <v>3668.96</v>
      </c>
      <c r="F3181" s="35">
        <f>+C3181*E3181</f>
        <v>3742.3391999999999</v>
      </c>
    </row>
    <row r="3182" spans="1:6" outlineLevel="1" x14ac:dyDescent="0.25">
      <c r="B3182" s="34"/>
      <c r="C3182" s="39"/>
      <c r="D3182" s="39"/>
      <c r="E3182" s="35"/>
      <c r="F3182" s="35"/>
    </row>
    <row r="3183" spans="1:6" outlineLevel="1" x14ac:dyDescent="0.25">
      <c r="A3183" s="77"/>
      <c r="B3183" s="33" t="s">
        <v>740</v>
      </c>
      <c r="C3183" s="50"/>
      <c r="D3183" s="50"/>
      <c r="E3183" s="40" t="s">
        <v>252</v>
      </c>
      <c r="F3183" s="40">
        <f>SUM(F3185:F3188)</f>
        <v>7573.3015899999991</v>
      </c>
    </row>
    <row r="3184" spans="1:6" outlineLevel="1" x14ac:dyDescent="0.25">
      <c r="B3184" s="34" t="s">
        <v>750</v>
      </c>
      <c r="C3184" s="39"/>
      <c r="D3184" s="39"/>
      <c r="E3184" s="35"/>
      <c r="F3184" s="35"/>
    </row>
    <row r="3185" spans="1:6" outlineLevel="1" x14ac:dyDescent="0.25">
      <c r="B3185" s="34" t="s">
        <v>746</v>
      </c>
      <c r="C3185" s="39">
        <v>0.97399999999999998</v>
      </c>
      <c r="D3185" s="39" t="s">
        <v>201</v>
      </c>
      <c r="E3185" s="35">
        <v>2316.91</v>
      </c>
      <c r="F3185" s="35">
        <f>+C3185*E3185</f>
        <v>2256.6703399999997</v>
      </c>
    </row>
    <row r="3186" spans="1:6" outlineLevel="1" x14ac:dyDescent="0.25">
      <c r="B3186" s="34" t="s">
        <v>743</v>
      </c>
      <c r="C3186" s="39">
        <v>0.377</v>
      </c>
      <c r="D3186" s="39" t="s">
        <v>201</v>
      </c>
      <c r="E3186" s="35">
        <v>2417.14</v>
      </c>
      <c r="F3186" s="35">
        <f>+C3186*E3186</f>
        <v>911.26177999999993</v>
      </c>
    </row>
    <row r="3187" spans="1:6" outlineLevel="1" x14ac:dyDescent="0.25">
      <c r="B3187" s="34" t="s">
        <v>437</v>
      </c>
      <c r="C3187" s="39">
        <v>1.351</v>
      </c>
      <c r="D3187" s="39" t="s">
        <v>201</v>
      </c>
      <c r="E3187" s="35">
        <v>490.77</v>
      </c>
      <c r="F3187" s="35">
        <f>+C3187*E3187</f>
        <v>663.03026999999997</v>
      </c>
    </row>
    <row r="3188" spans="1:6" outlineLevel="1" x14ac:dyDescent="0.25">
      <c r="B3188" s="34" t="s">
        <v>744</v>
      </c>
      <c r="C3188" s="39">
        <v>1.02</v>
      </c>
      <c r="D3188" s="39" t="s">
        <v>252</v>
      </c>
      <c r="E3188" s="35">
        <v>3668.96</v>
      </c>
      <c r="F3188" s="35">
        <f>+C3188*E3188</f>
        <v>3742.3391999999999</v>
      </c>
    </row>
    <row r="3189" spans="1:6" outlineLevel="1" x14ac:dyDescent="0.25">
      <c r="B3189" s="34"/>
      <c r="C3189" s="39"/>
      <c r="D3189" s="39"/>
      <c r="E3189" s="35"/>
      <c r="F3189" s="35"/>
    </row>
    <row r="3190" spans="1:6" outlineLevel="1" x14ac:dyDescent="0.25">
      <c r="A3190" s="77"/>
      <c r="B3190" s="33" t="s">
        <v>745</v>
      </c>
      <c r="C3190" s="50"/>
      <c r="D3190" s="50"/>
      <c r="E3190" s="40" t="s">
        <v>252</v>
      </c>
      <c r="F3190" s="40">
        <f>SUM(F3192:F3195)</f>
        <v>7573.3015899999991</v>
      </c>
    </row>
    <row r="3191" spans="1:6" outlineLevel="1" x14ac:dyDescent="0.25">
      <c r="B3191" s="34" t="s">
        <v>750</v>
      </c>
      <c r="C3191" s="39"/>
      <c r="D3191" s="39"/>
      <c r="E3191" s="35"/>
      <c r="F3191" s="35"/>
    </row>
    <row r="3192" spans="1:6" outlineLevel="1" x14ac:dyDescent="0.25">
      <c r="B3192" s="34" t="s">
        <v>746</v>
      </c>
      <c r="C3192" s="39">
        <v>0.97399999999999998</v>
      </c>
      <c r="D3192" s="39" t="s">
        <v>201</v>
      </c>
      <c r="E3192" s="35">
        <v>2316.91</v>
      </c>
      <c r="F3192" s="35">
        <f>+C3192*E3192</f>
        <v>2256.6703399999997</v>
      </c>
    </row>
    <row r="3193" spans="1:6" outlineLevel="1" x14ac:dyDescent="0.25">
      <c r="B3193" s="34" t="s">
        <v>743</v>
      </c>
      <c r="C3193" s="39">
        <v>0.377</v>
      </c>
      <c r="D3193" s="39" t="s">
        <v>201</v>
      </c>
      <c r="E3193" s="35">
        <v>2417.14</v>
      </c>
      <c r="F3193" s="35">
        <f>+C3193*E3193</f>
        <v>911.26177999999993</v>
      </c>
    </row>
    <row r="3194" spans="1:6" outlineLevel="1" x14ac:dyDescent="0.25">
      <c r="B3194" s="34" t="s">
        <v>437</v>
      </c>
      <c r="C3194" s="39">
        <v>1.351</v>
      </c>
      <c r="D3194" s="39" t="s">
        <v>201</v>
      </c>
      <c r="E3194" s="35">
        <v>490.77</v>
      </c>
      <c r="F3194" s="35">
        <f>+C3194*E3194</f>
        <v>663.03026999999997</v>
      </c>
    </row>
    <row r="3195" spans="1:6" outlineLevel="1" x14ac:dyDescent="0.25">
      <c r="B3195" s="34" t="s">
        <v>744</v>
      </c>
      <c r="C3195" s="39">
        <v>1.02</v>
      </c>
      <c r="D3195" s="39" t="s">
        <v>252</v>
      </c>
      <c r="E3195" s="35">
        <v>3668.96</v>
      </c>
      <c r="F3195" s="35">
        <f>+C3195*E3195</f>
        <v>3742.3391999999999</v>
      </c>
    </row>
    <row r="3196" spans="1:6" outlineLevel="1" x14ac:dyDescent="0.25">
      <c r="B3196" s="34"/>
      <c r="C3196" s="39"/>
      <c r="D3196" s="39"/>
      <c r="E3196" s="35"/>
      <c r="F3196" s="35"/>
    </row>
    <row r="3197" spans="1:6" outlineLevel="1" x14ac:dyDescent="0.25">
      <c r="A3197" s="77"/>
      <c r="B3197" s="33" t="s">
        <v>748</v>
      </c>
      <c r="C3197" s="50"/>
      <c r="D3197" s="50"/>
      <c r="E3197" s="40" t="s">
        <v>252</v>
      </c>
      <c r="F3197" s="40">
        <f>SUM(F3199:F3202)</f>
        <v>7573.3015899999991</v>
      </c>
    </row>
    <row r="3198" spans="1:6" outlineLevel="1" x14ac:dyDescent="0.25">
      <c r="B3198" s="34" t="s">
        <v>751</v>
      </c>
      <c r="C3198" s="39"/>
      <c r="D3198" s="39"/>
      <c r="E3198" s="35"/>
      <c r="F3198" s="35"/>
    </row>
    <row r="3199" spans="1:6" outlineLevel="1" x14ac:dyDescent="0.25">
      <c r="B3199" s="34" t="s">
        <v>746</v>
      </c>
      <c r="C3199" s="39">
        <v>0.97399999999999998</v>
      </c>
      <c r="D3199" s="39" t="s">
        <v>201</v>
      </c>
      <c r="E3199" s="35">
        <v>2316.91</v>
      </c>
      <c r="F3199" s="35">
        <f>+C3199*E3199</f>
        <v>2256.6703399999997</v>
      </c>
    </row>
    <row r="3200" spans="1:6" outlineLevel="1" x14ac:dyDescent="0.25">
      <c r="B3200" s="34" t="s">
        <v>743</v>
      </c>
      <c r="C3200" s="39">
        <v>0.377</v>
      </c>
      <c r="D3200" s="39" t="s">
        <v>201</v>
      </c>
      <c r="E3200" s="35">
        <v>2417.14</v>
      </c>
      <c r="F3200" s="35">
        <f>+C3200*E3200</f>
        <v>911.26177999999993</v>
      </c>
    </row>
    <row r="3201" spans="1:6" outlineLevel="1" x14ac:dyDescent="0.25">
      <c r="B3201" s="34" t="s">
        <v>437</v>
      </c>
      <c r="C3201" s="39">
        <v>1.351</v>
      </c>
      <c r="D3201" s="39" t="s">
        <v>201</v>
      </c>
      <c r="E3201" s="35">
        <v>490.77</v>
      </c>
      <c r="F3201" s="35">
        <f>+C3201*E3201</f>
        <v>663.03026999999997</v>
      </c>
    </row>
    <row r="3202" spans="1:6" outlineLevel="1" x14ac:dyDescent="0.25">
      <c r="B3202" s="34" t="s">
        <v>744</v>
      </c>
      <c r="C3202" s="39">
        <v>1.02</v>
      </c>
      <c r="D3202" s="39" t="s">
        <v>252</v>
      </c>
      <c r="E3202" s="35">
        <v>3668.96</v>
      </c>
      <c r="F3202" s="35">
        <f>+C3202*E3202</f>
        <v>3742.3391999999999</v>
      </c>
    </row>
    <row r="3203" spans="1:6" outlineLevel="1" x14ac:dyDescent="0.25">
      <c r="B3203" s="34"/>
      <c r="C3203" s="39"/>
      <c r="D3203" s="39"/>
      <c r="E3203" s="35"/>
      <c r="F3203" s="35"/>
    </row>
    <row r="3204" spans="1:6" outlineLevel="1" x14ac:dyDescent="0.25">
      <c r="A3204" s="77"/>
      <c r="B3204" s="33" t="s">
        <v>749</v>
      </c>
      <c r="C3204" s="50"/>
      <c r="D3204" s="50"/>
      <c r="E3204" s="40" t="s">
        <v>252</v>
      </c>
      <c r="F3204" s="40">
        <f>SUM(F3206:F3209)</f>
        <v>7573.3015899999991</v>
      </c>
    </row>
    <row r="3205" spans="1:6" outlineLevel="1" x14ac:dyDescent="0.25">
      <c r="B3205" s="34" t="s">
        <v>751</v>
      </c>
      <c r="C3205" s="39"/>
      <c r="D3205" s="39"/>
      <c r="E3205" s="35"/>
      <c r="F3205" s="35"/>
    </row>
    <row r="3206" spans="1:6" outlineLevel="1" x14ac:dyDescent="0.25">
      <c r="B3206" s="34" t="s">
        <v>746</v>
      </c>
      <c r="C3206" s="39">
        <v>0.97399999999999998</v>
      </c>
      <c r="D3206" s="39" t="s">
        <v>201</v>
      </c>
      <c r="E3206" s="35">
        <v>2316.91</v>
      </c>
      <c r="F3206" s="35">
        <f>+C3206*E3206</f>
        <v>2256.6703399999997</v>
      </c>
    </row>
    <row r="3207" spans="1:6" outlineLevel="1" x14ac:dyDescent="0.25">
      <c r="B3207" s="34" t="s">
        <v>743</v>
      </c>
      <c r="C3207" s="39">
        <v>0.377</v>
      </c>
      <c r="D3207" s="39" t="s">
        <v>201</v>
      </c>
      <c r="E3207" s="35">
        <v>2417.14</v>
      </c>
      <c r="F3207" s="35">
        <f>+C3207*E3207</f>
        <v>911.26177999999993</v>
      </c>
    </row>
    <row r="3208" spans="1:6" outlineLevel="1" x14ac:dyDescent="0.25">
      <c r="B3208" s="34" t="s">
        <v>437</v>
      </c>
      <c r="C3208" s="39">
        <v>1.351</v>
      </c>
      <c r="D3208" s="39" t="s">
        <v>201</v>
      </c>
      <c r="E3208" s="35">
        <v>490.77</v>
      </c>
      <c r="F3208" s="35">
        <f>+C3208*E3208</f>
        <v>663.03026999999997</v>
      </c>
    </row>
    <row r="3209" spans="1:6" outlineLevel="1" x14ac:dyDescent="0.25">
      <c r="B3209" s="34" t="s">
        <v>744</v>
      </c>
      <c r="C3209" s="39">
        <v>1.02</v>
      </c>
      <c r="D3209" s="39" t="s">
        <v>252</v>
      </c>
      <c r="E3209" s="35">
        <v>3668.96</v>
      </c>
      <c r="F3209" s="35">
        <f>+C3209*E3209</f>
        <v>3742.3391999999999</v>
      </c>
    </row>
    <row r="3210" spans="1:6" outlineLevel="1" x14ac:dyDescent="0.25">
      <c r="B3210" s="34"/>
      <c r="C3210" s="39"/>
      <c r="D3210" s="39"/>
      <c r="E3210" s="35"/>
      <c r="F3210" s="35"/>
    </row>
    <row r="3211" spans="1:6" outlineLevel="1" x14ac:dyDescent="0.25">
      <c r="A3211" s="77"/>
      <c r="B3211" s="33" t="s">
        <v>752</v>
      </c>
      <c r="C3211" s="50"/>
      <c r="D3211" s="50"/>
      <c r="E3211" s="40" t="s">
        <v>252</v>
      </c>
      <c r="F3211" s="40">
        <f>SUM(F3213:F3216)</f>
        <v>10882.2909</v>
      </c>
    </row>
    <row r="3212" spans="1:6" outlineLevel="1" x14ac:dyDescent="0.25">
      <c r="B3212" s="34" t="s">
        <v>741</v>
      </c>
      <c r="C3212" s="39"/>
      <c r="D3212" s="39"/>
      <c r="E3212" s="35"/>
      <c r="F3212" s="35"/>
    </row>
    <row r="3213" spans="1:6" outlineLevel="1" x14ac:dyDescent="0.25">
      <c r="B3213" s="34" t="s">
        <v>753</v>
      </c>
      <c r="C3213" s="39">
        <v>1.2989999999999999</v>
      </c>
      <c r="D3213" s="39" t="s">
        <v>201</v>
      </c>
      <c r="E3213" s="35">
        <v>2316.91</v>
      </c>
      <c r="F3213" s="35">
        <f>+C3213*E3213</f>
        <v>3009.6660899999997</v>
      </c>
    </row>
    <row r="3214" spans="1:6" outlineLevel="1" x14ac:dyDescent="0.25">
      <c r="B3214" s="34" t="s">
        <v>743</v>
      </c>
      <c r="C3214" s="39">
        <v>0.438</v>
      </c>
      <c r="D3214" s="39" t="s">
        <v>201</v>
      </c>
      <c r="E3214" s="35">
        <v>2417.14</v>
      </c>
      <c r="F3214" s="35">
        <f>+C3214*E3214</f>
        <v>1058.70732</v>
      </c>
    </row>
    <row r="3215" spans="1:6" outlineLevel="1" x14ac:dyDescent="0.25">
      <c r="B3215" s="34" t="s">
        <v>437</v>
      </c>
      <c r="C3215" s="39">
        <v>1.7369999999999999</v>
      </c>
      <c r="D3215" s="39" t="s">
        <v>201</v>
      </c>
      <c r="E3215" s="35">
        <v>490.77</v>
      </c>
      <c r="F3215" s="35">
        <f>+C3215*E3215</f>
        <v>852.46748999999988</v>
      </c>
    </row>
    <row r="3216" spans="1:6" outlineLevel="1" x14ac:dyDescent="0.25">
      <c r="B3216" s="34" t="s">
        <v>754</v>
      </c>
      <c r="C3216" s="39">
        <v>1</v>
      </c>
      <c r="D3216" s="39" t="s">
        <v>252</v>
      </c>
      <c r="E3216" s="35">
        <v>5961.45</v>
      </c>
      <c r="F3216" s="35">
        <f>+C3216*E3216</f>
        <v>5961.45</v>
      </c>
    </row>
    <row r="3217" spans="1:6" outlineLevel="1" x14ac:dyDescent="0.25">
      <c r="B3217" s="34"/>
      <c r="C3217" s="39"/>
      <c r="D3217" s="39"/>
      <c r="E3217" s="35"/>
      <c r="F3217" s="35"/>
    </row>
    <row r="3218" spans="1:6" outlineLevel="1" x14ac:dyDescent="0.25">
      <c r="A3218" s="77"/>
      <c r="B3218" s="33" t="s">
        <v>755</v>
      </c>
      <c r="C3218" s="50"/>
      <c r="D3218" s="50"/>
      <c r="E3218" s="40" t="s">
        <v>252</v>
      </c>
      <c r="F3218" s="40">
        <f>SUM(F3220:F3223)</f>
        <v>10882.2909</v>
      </c>
    </row>
    <row r="3219" spans="1:6" outlineLevel="1" x14ac:dyDescent="0.25">
      <c r="B3219" s="34" t="s">
        <v>741</v>
      </c>
      <c r="C3219" s="39"/>
      <c r="D3219" s="39"/>
      <c r="E3219" s="35"/>
      <c r="F3219" s="35"/>
    </row>
    <row r="3220" spans="1:6" outlineLevel="1" x14ac:dyDescent="0.25">
      <c r="B3220" s="34" t="s">
        <v>746</v>
      </c>
      <c r="C3220" s="39">
        <v>1.2989999999999999</v>
      </c>
      <c r="D3220" s="39" t="s">
        <v>201</v>
      </c>
      <c r="E3220" s="35">
        <v>2316.91</v>
      </c>
      <c r="F3220" s="35">
        <f>+C3220*E3220</f>
        <v>3009.6660899999997</v>
      </c>
    </row>
    <row r="3221" spans="1:6" outlineLevel="1" x14ac:dyDescent="0.25">
      <c r="B3221" s="34" t="s">
        <v>743</v>
      </c>
      <c r="C3221" s="39">
        <v>0.438</v>
      </c>
      <c r="D3221" s="39" t="s">
        <v>201</v>
      </c>
      <c r="E3221" s="35">
        <v>2417.14</v>
      </c>
      <c r="F3221" s="35">
        <f>+C3221*E3221</f>
        <v>1058.70732</v>
      </c>
    </row>
    <row r="3222" spans="1:6" outlineLevel="1" x14ac:dyDescent="0.25">
      <c r="B3222" s="34" t="s">
        <v>437</v>
      </c>
      <c r="C3222" s="39">
        <v>1.7369999999999999</v>
      </c>
      <c r="D3222" s="39" t="s">
        <v>201</v>
      </c>
      <c r="E3222" s="35">
        <v>490.77</v>
      </c>
      <c r="F3222" s="35">
        <f>+C3222*E3222</f>
        <v>852.46748999999988</v>
      </c>
    </row>
    <row r="3223" spans="1:6" outlineLevel="1" x14ac:dyDescent="0.25">
      <c r="B3223" s="34" t="s">
        <v>754</v>
      </c>
      <c r="C3223" s="39">
        <v>1</v>
      </c>
      <c r="D3223" s="39" t="s">
        <v>252</v>
      </c>
      <c r="E3223" s="35">
        <v>5961.45</v>
      </c>
      <c r="F3223" s="35">
        <f>+C3223*E3223</f>
        <v>5961.45</v>
      </c>
    </row>
    <row r="3224" spans="1:6" outlineLevel="1" x14ac:dyDescent="0.25">
      <c r="B3224" s="34"/>
      <c r="C3224" s="39"/>
      <c r="D3224" s="39"/>
      <c r="E3224" s="35"/>
      <c r="F3224" s="35"/>
    </row>
    <row r="3225" spans="1:6" outlineLevel="1" x14ac:dyDescent="0.25">
      <c r="A3225" s="77"/>
      <c r="B3225" s="33" t="s">
        <v>756</v>
      </c>
      <c r="C3225" s="50"/>
      <c r="D3225" s="50"/>
      <c r="E3225" s="40" t="s">
        <v>252</v>
      </c>
      <c r="F3225" s="40">
        <f>SUM(F3227:F3230)</f>
        <v>11102.2909</v>
      </c>
    </row>
    <row r="3226" spans="1:6" outlineLevel="1" x14ac:dyDescent="0.25">
      <c r="B3226" s="34" t="s">
        <v>741</v>
      </c>
      <c r="C3226" s="39"/>
      <c r="D3226" s="39"/>
      <c r="E3226" s="35"/>
      <c r="F3226" s="35"/>
    </row>
    <row r="3227" spans="1:6" outlineLevel="1" x14ac:dyDescent="0.25">
      <c r="B3227" s="34" t="s">
        <v>753</v>
      </c>
      <c r="C3227" s="39">
        <v>1.2989999999999999</v>
      </c>
      <c r="D3227" s="39" t="s">
        <v>201</v>
      </c>
      <c r="E3227" s="35">
        <v>2316.91</v>
      </c>
      <c r="F3227" s="35">
        <f>+C3227*E3227</f>
        <v>3009.6660899999997</v>
      </c>
    </row>
    <row r="3228" spans="1:6" outlineLevel="1" x14ac:dyDescent="0.25">
      <c r="B3228" s="34" t="s">
        <v>743</v>
      </c>
      <c r="C3228" s="39">
        <v>0.438</v>
      </c>
      <c r="D3228" s="39" t="s">
        <v>201</v>
      </c>
      <c r="E3228" s="35">
        <v>2417.14</v>
      </c>
      <c r="F3228" s="35">
        <f>+C3228*E3228</f>
        <v>1058.70732</v>
      </c>
    </row>
    <row r="3229" spans="1:6" outlineLevel="1" x14ac:dyDescent="0.25">
      <c r="B3229" s="34" t="s">
        <v>437</v>
      </c>
      <c r="C3229" s="39">
        <v>1.7369999999999999</v>
      </c>
      <c r="D3229" s="39" t="s">
        <v>201</v>
      </c>
      <c r="E3229" s="35">
        <v>490.77</v>
      </c>
      <c r="F3229" s="35">
        <f>+C3229*E3229</f>
        <v>852.46748999999988</v>
      </c>
    </row>
    <row r="3230" spans="1:6" outlineLevel="1" x14ac:dyDescent="0.25">
      <c r="B3230" s="34" t="s">
        <v>754</v>
      </c>
      <c r="C3230" s="39">
        <v>1</v>
      </c>
      <c r="D3230" s="39" t="s">
        <v>252</v>
      </c>
      <c r="E3230" s="35">
        <v>6181.45</v>
      </c>
      <c r="F3230" s="35">
        <f>+C3230*E3230</f>
        <v>6181.45</v>
      </c>
    </row>
    <row r="3231" spans="1:6" outlineLevel="1" x14ac:dyDescent="0.25">
      <c r="B3231" s="34"/>
      <c r="C3231" s="39"/>
      <c r="D3231" s="39"/>
      <c r="E3231" s="35"/>
      <c r="F3231" s="35"/>
    </row>
    <row r="3232" spans="1:6" outlineLevel="1" x14ac:dyDescent="0.25">
      <c r="A3232" s="77"/>
      <c r="B3232" s="33" t="s">
        <v>757</v>
      </c>
      <c r="C3232" s="50"/>
      <c r="D3232" s="50"/>
      <c r="E3232" s="40" t="s">
        <v>252</v>
      </c>
      <c r="F3232" s="40">
        <f>SUM(F3234:F3237)</f>
        <v>11102.2909</v>
      </c>
    </row>
    <row r="3233" spans="1:6" outlineLevel="1" x14ac:dyDescent="0.25">
      <c r="B3233" s="34" t="s">
        <v>741</v>
      </c>
      <c r="C3233" s="39"/>
      <c r="D3233" s="39"/>
      <c r="E3233" s="35"/>
      <c r="F3233" s="35"/>
    </row>
    <row r="3234" spans="1:6" outlineLevel="1" x14ac:dyDescent="0.25">
      <c r="B3234" s="34" t="s">
        <v>746</v>
      </c>
      <c r="C3234" s="39">
        <v>1.2989999999999999</v>
      </c>
      <c r="D3234" s="39" t="s">
        <v>201</v>
      </c>
      <c r="E3234" s="35">
        <v>2316.91</v>
      </c>
      <c r="F3234" s="35">
        <f>+C3234*E3234</f>
        <v>3009.6660899999997</v>
      </c>
    </row>
    <row r="3235" spans="1:6" outlineLevel="1" x14ac:dyDescent="0.25">
      <c r="B3235" s="34" t="s">
        <v>743</v>
      </c>
      <c r="C3235" s="39">
        <v>0.438</v>
      </c>
      <c r="D3235" s="39" t="s">
        <v>201</v>
      </c>
      <c r="E3235" s="35">
        <v>2417.14</v>
      </c>
      <c r="F3235" s="35">
        <f>+C3235*E3235</f>
        <v>1058.70732</v>
      </c>
    </row>
    <row r="3236" spans="1:6" outlineLevel="1" x14ac:dyDescent="0.25">
      <c r="B3236" s="34" t="s">
        <v>437</v>
      </c>
      <c r="C3236" s="39">
        <v>1.7369999999999999</v>
      </c>
      <c r="D3236" s="39" t="s">
        <v>201</v>
      </c>
      <c r="E3236" s="35">
        <v>490.77</v>
      </c>
      <c r="F3236" s="35">
        <f>+C3236*E3236</f>
        <v>852.46748999999988</v>
      </c>
    </row>
    <row r="3237" spans="1:6" outlineLevel="1" x14ac:dyDescent="0.25">
      <c r="B3237" s="34" t="s">
        <v>754</v>
      </c>
      <c r="C3237" s="39">
        <v>1</v>
      </c>
      <c r="D3237" s="39" t="s">
        <v>252</v>
      </c>
      <c r="E3237" s="35">
        <v>6181.45</v>
      </c>
      <c r="F3237" s="35">
        <f>+C3237*E3237</f>
        <v>6181.45</v>
      </c>
    </row>
    <row r="3238" spans="1:6" outlineLevel="1" x14ac:dyDescent="0.25">
      <c r="B3238" s="34"/>
      <c r="C3238" s="39"/>
      <c r="D3238" s="39"/>
      <c r="E3238" s="35"/>
      <c r="F3238" s="35"/>
    </row>
    <row r="3239" spans="1:6" outlineLevel="1" x14ac:dyDescent="0.25">
      <c r="A3239" s="77"/>
      <c r="B3239" s="33" t="s">
        <v>752</v>
      </c>
      <c r="C3239" s="50"/>
      <c r="D3239" s="50"/>
      <c r="E3239" s="40" t="s">
        <v>252</v>
      </c>
      <c r="F3239" s="40">
        <f>SUM(F3241:F3244)</f>
        <v>9792.4123899999995</v>
      </c>
    </row>
    <row r="3240" spans="1:6" outlineLevel="1" x14ac:dyDescent="0.25">
      <c r="B3240" s="34" t="s">
        <v>750</v>
      </c>
      <c r="C3240" s="39"/>
      <c r="D3240" s="39"/>
      <c r="E3240" s="35"/>
      <c r="F3240" s="35"/>
    </row>
    <row r="3241" spans="1:6" outlineLevel="1" x14ac:dyDescent="0.25">
      <c r="B3241" s="34" t="s">
        <v>758</v>
      </c>
      <c r="C3241" s="39">
        <v>0.97399999999999998</v>
      </c>
      <c r="D3241" s="39" t="s">
        <v>201</v>
      </c>
      <c r="E3241" s="35">
        <v>2316.91</v>
      </c>
      <c r="F3241" s="35">
        <f>+C3241*E3241</f>
        <v>2256.6703399999997</v>
      </c>
    </row>
    <row r="3242" spans="1:6" outlineLevel="1" x14ac:dyDescent="0.25">
      <c r="B3242" s="34" t="s">
        <v>743</v>
      </c>
      <c r="C3242" s="39">
        <v>0.377</v>
      </c>
      <c r="D3242" s="39" t="s">
        <v>201</v>
      </c>
      <c r="E3242" s="35">
        <v>2417.14</v>
      </c>
      <c r="F3242" s="35">
        <f>+C3242*E3242</f>
        <v>911.26177999999993</v>
      </c>
    </row>
    <row r="3243" spans="1:6" outlineLevel="1" x14ac:dyDescent="0.25">
      <c r="B3243" s="34" t="s">
        <v>437</v>
      </c>
      <c r="C3243" s="39">
        <v>1.351</v>
      </c>
      <c r="D3243" s="39" t="s">
        <v>201</v>
      </c>
      <c r="E3243" s="35">
        <v>490.77</v>
      </c>
      <c r="F3243" s="35">
        <f>+C3243*E3243</f>
        <v>663.03026999999997</v>
      </c>
    </row>
    <row r="3244" spans="1:6" outlineLevel="1" x14ac:dyDescent="0.25">
      <c r="B3244" s="34" t="s">
        <v>754</v>
      </c>
      <c r="C3244" s="39">
        <v>1</v>
      </c>
      <c r="D3244" s="39" t="s">
        <v>252</v>
      </c>
      <c r="E3244" s="35">
        <v>5961.45</v>
      </c>
      <c r="F3244" s="35">
        <f>+C3244*E3244</f>
        <v>5961.45</v>
      </c>
    </row>
    <row r="3245" spans="1:6" outlineLevel="1" x14ac:dyDescent="0.25">
      <c r="B3245" s="34"/>
      <c r="C3245" s="39"/>
      <c r="D3245" s="39"/>
      <c r="E3245" s="35"/>
      <c r="F3245" s="35"/>
    </row>
    <row r="3246" spans="1:6" outlineLevel="1" x14ac:dyDescent="0.25">
      <c r="A3246" s="77"/>
      <c r="B3246" s="33" t="s">
        <v>755</v>
      </c>
      <c r="C3246" s="50"/>
      <c r="D3246" s="50"/>
      <c r="E3246" s="40" t="s">
        <v>252</v>
      </c>
      <c r="F3246" s="40">
        <f>SUM(F3248:F3251)</f>
        <v>9792.4123899999995</v>
      </c>
    </row>
    <row r="3247" spans="1:6" outlineLevel="1" x14ac:dyDescent="0.25">
      <c r="B3247" s="34" t="s">
        <v>750</v>
      </c>
      <c r="C3247" s="39"/>
      <c r="D3247" s="39"/>
      <c r="E3247" s="35"/>
      <c r="F3247" s="35"/>
    </row>
    <row r="3248" spans="1:6" outlineLevel="1" x14ac:dyDescent="0.25">
      <c r="B3248" s="34" t="s">
        <v>759</v>
      </c>
      <c r="C3248" s="39">
        <v>0.97399999999999998</v>
      </c>
      <c r="D3248" s="39" t="s">
        <v>201</v>
      </c>
      <c r="E3248" s="35">
        <v>2316.91</v>
      </c>
      <c r="F3248" s="35">
        <f>+C3248*E3248</f>
        <v>2256.6703399999997</v>
      </c>
    </row>
    <row r="3249" spans="1:6" outlineLevel="1" x14ac:dyDescent="0.25">
      <c r="B3249" s="34" t="s">
        <v>743</v>
      </c>
      <c r="C3249" s="39">
        <v>0.377</v>
      </c>
      <c r="D3249" s="39" t="s">
        <v>201</v>
      </c>
      <c r="E3249" s="35">
        <v>2417.14</v>
      </c>
      <c r="F3249" s="35">
        <f>+C3249*E3249</f>
        <v>911.26177999999993</v>
      </c>
    </row>
    <row r="3250" spans="1:6" outlineLevel="1" x14ac:dyDescent="0.25">
      <c r="B3250" s="34" t="s">
        <v>437</v>
      </c>
      <c r="C3250" s="39">
        <v>1.351</v>
      </c>
      <c r="D3250" s="39" t="s">
        <v>201</v>
      </c>
      <c r="E3250" s="35">
        <v>490.77</v>
      </c>
      <c r="F3250" s="35">
        <f>+C3250*E3250</f>
        <v>663.03026999999997</v>
      </c>
    </row>
    <row r="3251" spans="1:6" outlineLevel="1" x14ac:dyDescent="0.25">
      <c r="B3251" s="34" t="s">
        <v>754</v>
      </c>
      <c r="C3251" s="39">
        <v>1</v>
      </c>
      <c r="D3251" s="39" t="s">
        <v>252</v>
      </c>
      <c r="E3251" s="35">
        <v>5961.45</v>
      </c>
      <c r="F3251" s="35">
        <f>+C3251*E3251</f>
        <v>5961.45</v>
      </c>
    </row>
    <row r="3252" spans="1:6" outlineLevel="1" x14ac:dyDescent="0.25">
      <c r="B3252" s="34"/>
      <c r="C3252" s="39"/>
      <c r="D3252" s="39"/>
      <c r="E3252" s="35"/>
      <c r="F3252" s="35"/>
    </row>
    <row r="3253" spans="1:6" outlineLevel="1" x14ac:dyDescent="0.25">
      <c r="A3253" s="77"/>
      <c r="B3253" s="33" t="s">
        <v>756</v>
      </c>
      <c r="C3253" s="50"/>
      <c r="D3253" s="50"/>
      <c r="E3253" s="40" t="s">
        <v>252</v>
      </c>
      <c r="F3253" s="40">
        <f>SUM(F3255:F3258)</f>
        <v>10012.41239</v>
      </c>
    </row>
    <row r="3254" spans="1:6" outlineLevel="1" x14ac:dyDescent="0.25">
      <c r="B3254" s="34" t="s">
        <v>751</v>
      </c>
      <c r="C3254" s="39"/>
      <c r="D3254" s="39"/>
      <c r="E3254" s="35"/>
      <c r="F3254" s="35"/>
    </row>
    <row r="3255" spans="1:6" outlineLevel="1" x14ac:dyDescent="0.25">
      <c r="B3255" s="34" t="s">
        <v>758</v>
      </c>
      <c r="C3255" s="39">
        <v>0.97399999999999998</v>
      </c>
      <c r="D3255" s="39" t="s">
        <v>201</v>
      </c>
      <c r="E3255" s="35">
        <v>2316.91</v>
      </c>
      <c r="F3255" s="35">
        <f>+C3255*E3255</f>
        <v>2256.6703399999997</v>
      </c>
    </row>
    <row r="3256" spans="1:6" outlineLevel="1" x14ac:dyDescent="0.25">
      <c r="B3256" s="34" t="s">
        <v>743</v>
      </c>
      <c r="C3256" s="39">
        <v>0.377</v>
      </c>
      <c r="D3256" s="39" t="s">
        <v>201</v>
      </c>
      <c r="E3256" s="35">
        <v>2417.14</v>
      </c>
      <c r="F3256" s="35">
        <f>+C3256*E3256</f>
        <v>911.26177999999993</v>
      </c>
    </row>
    <row r="3257" spans="1:6" outlineLevel="1" x14ac:dyDescent="0.25">
      <c r="B3257" s="34" t="s">
        <v>437</v>
      </c>
      <c r="C3257" s="39">
        <v>1.351</v>
      </c>
      <c r="D3257" s="39" t="s">
        <v>201</v>
      </c>
      <c r="E3257" s="35">
        <v>490.77</v>
      </c>
      <c r="F3257" s="35">
        <f>+C3257*E3257</f>
        <v>663.03026999999997</v>
      </c>
    </row>
    <row r="3258" spans="1:6" outlineLevel="1" x14ac:dyDescent="0.25">
      <c r="B3258" s="34" t="s">
        <v>754</v>
      </c>
      <c r="C3258" s="39">
        <v>1</v>
      </c>
      <c r="D3258" s="39" t="s">
        <v>252</v>
      </c>
      <c r="E3258" s="35">
        <v>6181.45</v>
      </c>
      <c r="F3258" s="35">
        <f>+C3258*E3258</f>
        <v>6181.45</v>
      </c>
    </row>
    <row r="3259" spans="1:6" outlineLevel="1" x14ac:dyDescent="0.25">
      <c r="B3259" s="34"/>
      <c r="C3259" s="39"/>
      <c r="D3259" s="39"/>
      <c r="E3259" s="35"/>
      <c r="F3259" s="35"/>
    </row>
    <row r="3260" spans="1:6" outlineLevel="1" x14ac:dyDescent="0.25">
      <c r="A3260" s="77"/>
      <c r="B3260" s="33" t="s">
        <v>757</v>
      </c>
      <c r="C3260" s="50"/>
      <c r="D3260" s="50"/>
      <c r="E3260" s="40" t="s">
        <v>252</v>
      </c>
      <c r="F3260" s="40">
        <f>SUM(F3262:F3265)</f>
        <v>10012.41239</v>
      </c>
    </row>
    <row r="3261" spans="1:6" outlineLevel="1" x14ac:dyDescent="0.25">
      <c r="B3261" s="34" t="s">
        <v>751</v>
      </c>
      <c r="C3261" s="39"/>
      <c r="D3261" s="39"/>
      <c r="E3261" s="35"/>
      <c r="F3261" s="35"/>
    </row>
    <row r="3262" spans="1:6" outlineLevel="1" x14ac:dyDescent="0.25">
      <c r="B3262" s="34" t="s">
        <v>759</v>
      </c>
      <c r="C3262" s="39">
        <v>0.97399999999999998</v>
      </c>
      <c r="D3262" s="39" t="s">
        <v>201</v>
      </c>
      <c r="E3262" s="35">
        <v>2316.91</v>
      </c>
      <c r="F3262" s="35">
        <f>+C3262*E3262</f>
        <v>2256.6703399999997</v>
      </c>
    </row>
    <row r="3263" spans="1:6" outlineLevel="1" x14ac:dyDescent="0.25">
      <c r="B3263" s="34" t="s">
        <v>743</v>
      </c>
      <c r="C3263" s="39">
        <v>0.377</v>
      </c>
      <c r="D3263" s="39" t="s">
        <v>201</v>
      </c>
      <c r="E3263" s="35">
        <v>2417.14</v>
      </c>
      <c r="F3263" s="35">
        <f>+C3263*E3263</f>
        <v>911.26177999999993</v>
      </c>
    </row>
    <row r="3264" spans="1:6" outlineLevel="1" x14ac:dyDescent="0.25">
      <c r="B3264" s="34" t="s">
        <v>437</v>
      </c>
      <c r="C3264" s="39">
        <v>1.351</v>
      </c>
      <c r="D3264" s="39" t="s">
        <v>201</v>
      </c>
      <c r="E3264" s="35">
        <v>490.77</v>
      </c>
      <c r="F3264" s="35">
        <f>+C3264*E3264</f>
        <v>663.03026999999997</v>
      </c>
    </row>
    <row r="3265" spans="1:6" outlineLevel="1" x14ac:dyDescent="0.25">
      <c r="B3265" s="34" t="s">
        <v>754</v>
      </c>
      <c r="C3265" s="39">
        <v>1</v>
      </c>
      <c r="D3265" s="39" t="s">
        <v>252</v>
      </c>
      <c r="E3265" s="35">
        <v>6181.45</v>
      </c>
      <c r="F3265" s="35">
        <f>+C3265*E3265</f>
        <v>6181.45</v>
      </c>
    </row>
    <row r="3266" spans="1:6" outlineLevel="1" x14ac:dyDescent="0.25">
      <c r="B3266" s="34"/>
      <c r="C3266" s="39"/>
      <c r="D3266" s="39"/>
      <c r="E3266" s="35"/>
      <c r="F3266" s="35"/>
    </row>
    <row r="3267" spans="1:6" outlineLevel="1" x14ac:dyDescent="0.25">
      <c r="A3267" s="77"/>
      <c r="B3267" s="33" t="s">
        <v>760</v>
      </c>
      <c r="C3267" s="50"/>
      <c r="D3267" s="50"/>
      <c r="E3267" s="40" t="s">
        <v>252</v>
      </c>
      <c r="F3267" s="40">
        <f>SUM(F3269:F3272)</f>
        <v>11333.300899999998</v>
      </c>
    </row>
    <row r="3268" spans="1:6" outlineLevel="1" x14ac:dyDescent="0.25">
      <c r="B3268" s="34" t="s">
        <v>741</v>
      </c>
      <c r="C3268" s="39"/>
      <c r="D3268" s="39"/>
      <c r="E3268" s="35"/>
      <c r="F3268" s="35"/>
    </row>
    <row r="3269" spans="1:6" outlineLevel="1" x14ac:dyDescent="0.25">
      <c r="B3269" s="34" t="s">
        <v>758</v>
      </c>
      <c r="C3269" s="39">
        <v>1.2989999999999999</v>
      </c>
      <c r="D3269" s="39" t="s">
        <v>201</v>
      </c>
      <c r="E3269" s="35">
        <v>2316.91</v>
      </c>
      <c r="F3269" s="35">
        <f>+C3269*E3269</f>
        <v>3009.6660899999997</v>
      </c>
    </row>
    <row r="3270" spans="1:6" outlineLevel="1" x14ac:dyDescent="0.25">
      <c r="B3270" s="34" t="s">
        <v>743</v>
      </c>
      <c r="C3270" s="39">
        <v>0.438</v>
      </c>
      <c r="D3270" s="39" t="s">
        <v>201</v>
      </c>
      <c r="E3270" s="35">
        <v>2417.14</v>
      </c>
      <c r="F3270" s="35">
        <f>+C3270*E3270</f>
        <v>1058.70732</v>
      </c>
    </row>
    <row r="3271" spans="1:6" outlineLevel="1" x14ac:dyDescent="0.25">
      <c r="B3271" s="34" t="s">
        <v>437</v>
      </c>
      <c r="C3271" s="39">
        <v>1.7369999999999999</v>
      </c>
      <c r="D3271" s="39" t="s">
        <v>201</v>
      </c>
      <c r="E3271" s="35">
        <v>490.77</v>
      </c>
      <c r="F3271" s="35">
        <f>+C3271*E3271</f>
        <v>852.46748999999988</v>
      </c>
    </row>
    <row r="3272" spans="1:6" outlineLevel="1" x14ac:dyDescent="0.25">
      <c r="B3272" s="34" t="s">
        <v>447</v>
      </c>
      <c r="C3272" s="39">
        <v>1</v>
      </c>
      <c r="D3272" s="39" t="s">
        <v>252</v>
      </c>
      <c r="E3272" s="35">
        <v>6412.46</v>
      </c>
      <c r="F3272" s="35">
        <f>+C3272*E3272</f>
        <v>6412.46</v>
      </c>
    </row>
    <row r="3273" spans="1:6" outlineLevel="1" x14ac:dyDescent="0.25">
      <c r="B3273" s="34"/>
      <c r="C3273" s="39"/>
      <c r="D3273" s="39"/>
      <c r="E3273" s="35"/>
      <c r="F3273" s="35"/>
    </row>
    <row r="3274" spans="1:6" outlineLevel="1" x14ac:dyDescent="0.25">
      <c r="A3274" s="77"/>
      <c r="B3274" s="33" t="s">
        <v>761</v>
      </c>
      <c r="C3274" s="50"/>
      <c r="D3274" s="50"/>
      <c r="E3274" s="40" t="s">
        <v>252</v>
      </c>
      <c r="F3274" s="40">
        <f>SUM(F3276:F3279)</f>
        <v>11333.300899999998</v>
      </c>
    </row>
    <row r="3275" spans="1:6" outlineLevel="1" x14ac:dyDescent="0.25">
      <c r="B3275" s="34" t="s">
        <v>741</v>
      </c>
      <c r="C3275" s="39"/>
      <c r="D3275" s="39"/>
      <c r="E3275" s="35"/>
      <c r="F3275" s="35"/>
    </row>
    <row r="3276" spans="1:6" outlineLevel="1" x14ac:dyDescent="0.25">
      <c r="B3276" s="34" t="s">
        <v>759</v>
      </c>
      <c r="C3276" s="39">
        <v>1.2989999999999999</v>
      </c>
      <c r="D3276" s="39" t="s">
        <v>201</v>
      </c>
      <c r="E3276" s="35">
        <v>2316.91</v>
      </c>
      <c r="F3276" s="35">
        <f>+C3276*E3276</f>
        <v>3009.6660899999997</v>
      </c>
    </row>
    <row r="3277" spans="1:6" outlineLevel="1" x14ac:dyDescent="0.25">
      <c r="B3277" s="34" t="s">
        <v>743</v>
      </c>
      <c r="C3277" s="39">
        <v>0.438</v>
      </c>
      <c r="D3277" s="39" t="s">
        <v>201</v>
      </c>
      <c r="E3277" s="35">
        <v>2417.14</v>
      </c>
      <c r="F3277" s="35">
        <f>+C3277*E3277</f>
        <v>1058.70732</v>
      </c>
    </row>
    <row r="3278" spans="1:6" outlineLevel="1" x14ac:dyDescent="0.25">
      <c r="B3278" s="34" t="s">
        <v>437</v>
      </c>
      <c r="C3278" s="39">
        <v>1.7369999999999999</v>
      </c>
      <c r="D3278" s="39" t="s">
        <v>201</v>
      </c>
      <c r="E3278" s="35">
        <v>490.77</v>
      </c>
      <c r="F3278" s="35">
        <f>+C3278*E3278</f>
        <v>852.46748999999988</v>
      </c>
    </row>
    <row r="3279" spans="1:6" outlineLevel="1" x14ac:dyDescent="0.25">
      <c r="B3279" s="34" t="s">
        <v>447</v>
      </c>
      <c r="C3279" s="39">
        <v>1</v>
      </c>
      <c r="D3279" s="39" t="s">
        <v>252</v>
      </c>
      <c r="E3279" s="35">
        <v>6412.46</v>
      </c>
      <c r="F3279" s="35">
        <f>+C3279*E3279</f>
        <v>6412.46</v>
      </c>
    </row>
    <row r="3280" spans="1:6" outlineLevel="1" x14ac:dyDescent="0.25">
      <c r="B3280" s="34"/>
      <c r="C3280" s="39"/>
      <c r="D3280" s="39"/>
      <c r="E3280" s="35"/>
      <c r="F3280" s="35"/>
    </row>
    <row r="3281" spans="1:6" outlineLevel="1" x14ac:dyDescent="0.25">
      <c r="A3281" s="77"/>
      <c r="B3281" s="33" t="s">
        <v>762</v>
      </c>
      <c r="C3281" s="50"/>
      <c r="D3281" s="50"/>
      <c r="E3281" s="40" t="s">
        <v>252</v>
      </c>
      <c r="F3281" s="40">
        <f>SUM(F3283:F3286)</f>
        <v>11333.300899999998</v>
      </c>
    </row>
    <row r="3282" spans="1:6" outlineLevel="1" x14ac:dyDescent="0.25">
      <c r="B3282" s="34" t="s">
        <v>741</v>
      </c>
      <c r="C3282" s="39"/>
      <c r="D3282" s="39"/>
      <c r="E3282" s="35"/>
      <c r="F3282" s="35"/>
    </row>
    <row r="3283" spans="1:6" outlineLevel="1" x14ac:dyDescent="0.25">
      <c r="B3283" s="34" t="s">
        <v>758</v>
      </c>
      <c r="C3283" s="39">
        <v>1.2989999999999999</v>
      </c>
      <c r="D3283" s="39" t="s">
        <v>201</v>
      </c>
      <c r="E3283" s="35">
        <v>2316.91</v>
      </c>
      <c r="F3283" s="35">
        <f>+C3283*E3283</f>
        <v>3009.6660899999997</v>
      </c>
    </row>
    <row r="3284" spans="1:6" outlineLevel="1" x14ac:dyDescent="0.25">
      <c r="B3284" s="34" t="s">
        <v>743</v>
      </c>
      <c r="C3284" s="39">
        <v>0.438</v>
      </c>
      <c r="D3284" s="39" t="s">
        <v>201</v>
      </c>
      <c r="E3284" s="35">
        <v>2417.14</v>
      </c>
      <c r="F3284" s="35">
        <f>+C3284*E3284</f>
        <v>1058.70732</v>
      </c>
    </row>
    <row r="3285" spans="1:6" outlineLevel="1" x14ac:dyDescent="0.25">
      <c r="B3285" s="34" t="s">
        <v>437</v>
      </c>
      <c r="C3285" s="39">
        <v>1.7369999999999999</v>
      </c>
      <c r="D3285" s="39" t="s">
        <v>201</v>
      </c>
      <c r="E3285" s="35">
        <v>490.77</v>
      </c>
      <c r="F3285" s="35">
        <f>+C3285*E3285</f>
        <v>852.46748999999988</v>
      </c>
    </row>
    <row r="3286" spans="1:6" outlineLevel="1" x14ac:dyDescent="0.25">
      <c r="B3286" s="34" t="s">
        <v>447</v>
      </c>
      <c r="C3286" s="39">
        <v>1</v>
      </c>
      <c r="D3286" s="39" t="s">
        <v>252</v>
      </c>
      <c r="E3286" s="35">
        <v>6412.46</v>
      </c>
      <c r="F3286" s="35">
        <f>+C3286*E3286</f>
        <v>6412.46</v>
      </c>
    </row>
    <row r="3287" spans="1:6" outlineLevel="1" x14ac:dyDescent="0.25">
      <c r="B3287" s="34"/>
      <c r="C3287" s="39"/>
      <c r="D3287" s="39"/>
      <c r="E3287" s="35"/>
      <c r="F3287" s="35"/>
    </row>
    <row r="3288" spans="1:6" outlineLevel="1" x14ac:dyDescent="0.25">
      <c r="A3288" s="77"/>
      <c r="B3288" s="33" t="s">
        <v>763</v>
      </c>
      <c r="C3288" s="50"/>
      <c r="D3288" s="50"/>
      <c r="E3288" s="40" t="s">
        <v>252</v>
      </c>
      <c r="F3288" s="40">
        <f>SUM(F3290:F3293)</f>
        <v>11333.300899999998</v>
      </c>
    </row>
    <row r="3289" spans="1:6" outlineLevel="1" x14ac:dyDescent="0.25">
      <c r="B3289" s="34" t="s">
        <v>741</v>
      </c>
      <c r="C3289" s="39"/>
      <c r="D3289" s="39"/>
      <c r="E3289" s="35"/>
      <c r="F3289" s="35"/>
    </row>
    <row r="3290" spans="1:6" outlineLevel="1" x14ac:dyDescent="0.25">
      <c r="B3290" s="34" t="s">
        <v>759</v>
      </c>
      <c r="C3290" s="39">
        <v>1.2989999999999999</v>
      </c>
      <c r="D3290" s="39" t="s">
        <v>201</v>
      </c>
      <c r="E3290" s="35">
        <v>2316.91</v>
      </c>
      <c r="F3290" s="35">
        <f>+C3290*E3290</f>
        <v>3009.6660899999997</v>
      </c>
    </row>
    <row r="3291" spans="1:6" outlineLevel="1" x14ac:dyDescent="0.25">
      <c r="B3291" s="34" t="s">
        <v>743</v>
      </c>
      <c r="C3291" s="39">
        <v>0.438</v>
      </c>
      <c r="D3291" s="39" t="s">
        <v>201</v>
      </c>
      <c r="E3291" s="35">
        <v>2417.14</v>
      </c>
      <c r="F3291" s="35">
        <f>+C3291*E3291</f>
        <v>1058.70732</v>
      </c>
    </row>
    <row r="3292" spans="1:6" outlineLevel="1" x14ac:dyDescent="0.25">
      <c r="B3292" s="34" t="s">
        <v>437</v>
      </c>
      <c r="C3292" s="39">
        <v>1.7369999999999999</v>
      </c>
      <c r="D3292" s="39" t="s">
        <v>201</v>
      </c>
      <c r="E3292" s="35">
        <v>490.77</v>
      </c>
      <c r="F3292" s="35">
        <f>+C3292*E3292</f>
        <v>852.46748999999988</v>
      </c>
    </row>
    <row r="3293" spans="1:6" outlineLevel="1" x14ac:dyDescent="0.25">
      <c r="B3293" s="34" t="s">
        <v>447</v>
      </c>
      <c r="C3293" s="39">
        <v>1</v>
      </c>
      <c r="D3293" s="39" t="s">
        <v>252</v>
      </c>
      <c r="E3293" s="35">
        <v>6412.46</v>
      </c>
      <c r="F3293" s="35">
        <f>+C3293*E3293</f>
        <v>6412.46</v>
      </c>
    </row>
    <row r="3294" spans="1:6" outlineLevel="1" x14ac:dyDescent="0.25">
      <c r="B3294" s="34"/>
      <c r="C3294" s="39"/>
      <c r="D3294" s="39"/>
      <c r="E3294" s="35"/>
      <c r="F3294" s="35"/>
    </row>
    <row r="3295" spans="1:6" outlineLevel="1" x14ac:dyDescent="0.25">
      <c r="A3295" s="77"/>
      <c r="B3295" s="33" t="s">
        <v>760</v>
      </c>
      <c r="C3295" s="50"/>
      <c r="D3295" s="50"/>
      <c r="E3295" s="40" t="s">
        <v>252</v>
      </c>
      <c r="F3295" s="40">
        <f>SUM(F3297:F3300)</f>
        <v>10243.42239</v>
      </c>
    </row>
    <row r="3296" spans="1:6" outlineLevel="1" x14ac:dyDescent="0.25">
      <c r="B3296" s="34" t="s">
        <v>750</v>
      </c>
      <c r="C3296" s="39"/>
      <c r="D3296" s="39"/>
      <c r="E3296" s="35"/>
      <c r="F3296" s="35"/>
    </row>
    <row r="3297" spans="1:6" outlineLevel="1" x14ac:dyDescent="0.25">
      <c r="B3297" s="34" t="s">
        <v>758</v>
      </c>
      <c r="C3297" s="39">
        <v>0.97399999999999998</v>
      </c>
      <c r="D3297" s="39" t="s">
        <v>201</v>
      </c>
      <c r="E3297" s="35">
        <v>2316.91</v>
      </c>
      <c r="F3297" s="35">
        <f>+C3297*E3297</f>
        <v>2256.6703399999997</v>
      </c>
    </row>
    <row r="3298" spans="1:6" outlineLevel="1" x14ac:dyDescent="0.25">
      <c r="B3298" s="34" t="s">
        <v>743</v>
      </c>
      <c r="C3298" s="39">
        <v>0.377</v>
      </c>
      <c r="D3298" s="39" t="s">
        <v>201</v>
      </c>
      <c r="E3298" s="35">
        <v>2417.14</v>
      </c>
      <c r="F3298" s="35">
        <f>+C3298*E3298</f>
        <v>911.26177999999993</v>
      </c>
    </row>
    <row r="3299" spans="1:6" outlineLevel="1" x14ac:dyDescent="0.25">
      <c r="B3299" s="34" t="s">
        <v>437</v>
      </c>
      <c r="C3299" s="39">
        <v>1.351</v>
      </c>
      <c r="D3299" s="39" t="s">
        <v>201</v>
      </c>
      <c r="E3299" s="35">
        <v>490.77</v>
      </c>
      <c r="F3299" s="35">
        <f>+C3299*E3299</f>
        <v>663.03026999999997</v>
      </c>
    </row>
    <row r="3300" spans="1:6" outlineLevel="1" x14ac:dyDescent="0.25">
      <c r="B3300" s="34" t="s">
        <v>447</v>
      </c>
      <c r="C3300" s="39">
        <v>1</v>
      </c>
      <c r="D3300" s="39" t="s">
        <v>252</v>
      </c>
      <c r="E3300" s="35">
        <v>6412.46</v>
      </c>
      <c r="F3300" s="35">
        <f>+C3300*E3300</f>
        <v>6412.46</v>
      </c>
    </row>
    <row r="3301" spans="1:6" outlineLevel="1" x14ac:dyDescent="0.25">
      <c r="B3301" s="34"/>
      <c r="C3301" s="39"/>
      <c r="D3301" s="39"/>
      <c r="E3301" s="35"/>
      <c r="F3301" s="35"/>
    </row>
    <row r="3302" spans="1:6" outlineLevel="1" x14ac:dyDescent="0.25">
      <c r="A3302" s="77"/>
      <c r="B3302" s="33" t="s">
        <v>761</v>
      </c>
      <c r="C3302" s="50"/>
      <c r="D3302" s="50"/>
      <c r="E3302" s="40" t="s">
        <v>252</v>
      </c>
      <c r="F3302" s="40">
        <f>SUM(F3304:F3307)</f>
        <v>10243.42239</v>
      </c>
    </row>
    <row r="3303" spans="1:6" outlineLevel="1" x14ac:dyDescent="0.25">
      <c r="B3303" s="34" t="s">
        <v>750</v>
      </c>
      <c r="C3303" s="39"/>
      <c r="D3303" s="39"/>
      <c r="E3303" s="35"/>
      <c r="F3303" s="35"/>
    </row>
    <row r="3304" spans="1:6" outlineLevel="1" x14ac:dyDescent="0.25">
      <c r="B3304" s="34" t="s">
        <v>759</v>
      </c>
      <c r="C3304" s="39">
        <v>0.97399999999999998</v>
      </c>
      <c r="D3304" s="39" t="s">
        <v>201</v>
      </c>
      <c r="E3304" s="35">
        <v>2316.91</v>
      </c>
      <c r="F3304" s="35">
        <f>+C3304*E3304</f>
        <v>2256.6703399999997</v>
      </c>
    </row>
    <row r="3305" spans="1:6" outlineLevel="1" x14ac:dyDescent="0.25">
      <c r="B3305" s="34" t="s">
        <v>743</v>
      </c>
      <c r="C3305" s="39">
        <v>0.377</v>
      </c>
      <c r="D3305" s="39" t="s">
        <v>201</v>
      </c>
      <c r="E3305" s="35">
        <v>2417.14</v>
      </c>
      <c r="F3305" s="35">
        <f>+C3305*E3305</f>
        <v>911.26177999999993</v>
      </c>
    </row>
    <row r="3306" spans="1:6" outlineLevel="1" x14ac:dyDescent="0.25">
      <c r="B3306" s="34" t="s">
        <v>437</v>
      </c>
      <c r="C3306" s="39">
        <v>1.351</v>
      </c>
      <c r="D3306" s="39" t="s">
        <v>201</v>
      </c>
      <c r="E3306" s="35">
        <v>490.77</v>
      </c>
      <c r="F3306" s="35">
        <f>+C3306*E3306</f>
        <v>663.03026999999997</v>
      </c>
    </row>
    <row r="3307" spans="1:6" outlineLevel="1" x14ac:dyDescent="0.25">
      <c r="B3307" s="34" t="s">
        <v>447</v>
      </c>
      <c r="C3307" s="39">
        <v>1</v>
      </c>
      <c r="D3307" s="39" t="s">
        <v>252</v>
      </c>
      <c r="E3307" s="35">
        <v>6412.46</v>
      </c>
      <c r="F3307" s="35">
        <f>+C3307*E3307</f>
        <v>6412.46</v>
      </c>
    </row>
    <row r="3308" spans="1:6" outlineLevel="1" x14ac:dyDescent="0.25">
      <c r="B3308" s="34"/>
      <c r="C3308" s="39"/>
      <c r="D3308" s="39"/>
      <c r="E3308" s="35"/>
      <c r="F3308" s="35"/>
    </row>
    <row r="3309" spans="1:6" outlineLevel="1" x14ac:dyDescent="0.25">
      <c r="A3309" s="77"/>
      <c r="B3309" s="33" t="s">
        <v>762</v>
      </c>
      <c r="C3309" s="50"/>
      <c r="D3309" s="50"/>
      <c r="E3309" s="40" t="s">
        <v>252</v>
      </c>
      <c r="F3309" s="40">
        <f>SUM(F3311:F3314)</f>
        <v>10243.42239</v>
      </c>
    </row>
    <row r="3310" spans="1:6" outlineLevel="1" x14ac:dyDescent="0.25">
      <c r="B3310" s="34" t="s">
        <v>751</v>
      </c>
      <c r="C3310" s="39"/>
      <c r="D3310" s="39"/>
      <c r="E3310" s="35"/>
      <c r="F3310" s="35"/>
    </row>
    <row r="3311" spans="1:6" outlineLevel="1" x14ac:dyDescent="0.25">
      <c r="B3311" s="34" t="s">
        <v>758</v>
      </c>
      <c r="C3311" s="39">
        <v>0.97399999999999998</v>
      </c>
      <c r="D3311" s="39" t="s">
        <v>201</v>
      </c>
      <c r="E3311" s="35">
        <v>2316.91</v>
      </c>
      <c r="F3311" s="35">
        <f>+C3311*E3311</f>
        <v>2256.6703399999997</v>
      </c>
    </row>
    <row r="3312" spans="1:6" outlineLevel="1" x14ac:dyDescent="0.25">
      <c r="B3312" s="34" t="s">
        <v>743</v>
      </c>
      <c r="C3312" s="39">
        <v>0.377</v>
      </c>
      <c r="D3312" s="39" t="s">
        <v>201</v>
      </c>
      <c r="E3312" s="35">
        <v>2417.14</v>
      </c>
      <c r="F3312" s="35">
        <f>+C3312*E3312</f>
        <v>911.26177999999993</v>
      </c>
    </row>
    <row r="3313" spans="1:6" outlineLevel="1" x14ac:dyDescent="0.25">
      <c r="B3313" s="34" t="s">
        <v>437</v>
      </c>
      <c r="C3313" s="39">
        <v>1.351</v>
      </c>
      <c r="D3313" s="39" t="s">
        <v>201</v>
      </c>
      <c r="E3313" s="35">
        <v>490.77</v>
      </c>
      <c r="F3313" s="35">
        <f>+C3313*E3313</f>
        <v>663.03026999999997</v>
      </c>
    </row>
    <row r="3314" spans="1:6" outlineLevel="1" x14ac:dyDescent="0.25">
      <c r="B3314" s="34" t="s">
        <v>447</v>
      </c>
      <c r="C3314" s="39">
        <v>1</v>
      </c>
      <c r="D3314" s="39" t="s">
        <v>252</v>
      </c>
      <c r="E3314" s="35">
        <v>6412.46</v>
      </c>
      <c r="F3314" s="35">
        <f>+C3314*E3314</f>
        <v>6412.46</v>
      </c>
    </row>
    <row r="3315" spans="1:6" outlineLevel="1" x14ac:dyDescent="0.25">
      <c r="B3315" s="34"/>
      <c r="C3315" s="39"/>
      <c r="D3315" s="39"/>
      <c r="E3315" s="35"/>
      <c r="F3315" s="35"/>
    </row>
    <row r="3316" spans="1:6" outlineLevel="1" x14ac:dyDescent="0.25">
      <c r="A3316" s="77"/>
      <c r="B3316" s="33" t="s">
        <v>763</v>
      </c>
      <c r="C3316" s="50"/>
      <c r="D3316" s="50"/>
      <c r="E3316" s="40" t="s">
        <v>252</v>
      </c>
      <c r="F3316" s="40">
        <f>SUM(F3318:F3321)</f>
        <v>10243.42239</v>
      </c>
    </row>
    <row r="3317" spans="1:6" outlineLevel="1" x14ac:dyDescent="0.25">
      <c r="B3317" s="34" t="s">
        <v>751</v>
      </c>
      <c r="C3317" s="39"/>
      <c r="D3317" s="39"/>
      <c r="E3317" s="35"/>
      <c r="F3317" s="35"/>
    </row>
    <row r="3318" spans="1:6" outlineLevel="1" x14ac:dyDescent="0.25">
      <c r="B3318" s="34" t="s">
        <v>759</v>
      </c>
      <c r="C3318" s="39">
        <v>0.97399999999999998</v>
      </c>
      <c r="D3318" s="39" t="s">
        <v>201</v>
      </c>
      <c r="E3318" s="35">
        <v>2316.91</v>
      </c>
      <c r="F3318" s="35">
        <f>+C3318*E3318</f>
        <v>2256.6703399999997</v>
      </c>
    </row>
    <row r="3319" spans="1:6" outlineLevel="1" x14ac:dyDescent="0.25">
      <c r="B3319" s="34" t="s">
        <v>743</v>
      </c>
      <c r="C3319" s="39">
        <v>0.377</v>
      </c>
      <c r="D3319" s="39" t="s">
        <v>201</v>
      </c>
      <c r="E3319" s="35">
        <v>2417.14</v>
      </c>
      <c r="F3319" s="35">
        <f>+C3319*E3319</f>
        <v>911.26177999999993</v>
      </c>
    </row>
    <row r="3320" spans="1:6" outlineLevel="1" x14ac:dyDescent="0.25">
      <c r="B3320" s="34" t="s">
        <v>437</v>
      </c>
      <c r="C3320" s="39">
        <v>1.351</v>
      </c>
      <c r="D3320" s="39" t="s">
        <v>201</v>
      </c>
      <c r="E3320" s="35">
        <v>490.77</v>
      </c>
      <c r="F3320" s="35">
        <f>+C3320*E3320</f>
        <v>663.03026999999997</v>
      </c>
    </row>
    <row r="3321" spans="1:6" outlineLevel="1" x14ac:dyDescent="0.25">
      <c r="B3321" s="34" t="s">
        <v>447</v>
      </c>
      <c r="C3321" s="39">
        <v>1</v>
      </c>
      <c r="D3321" s="39" t="s">
        <v>252</v>
      </c>
      <c r="E3321" s="35">
        <v>6412.46</v>
      </c>
      <c r="F3321" s="35">
        <f>+C3321*E3321</f>
        <v>6412.46</v>
      </c>
    </row>
    <row r="3322" spans="1:6" outlineLevel="1" x14ac:dyDescent="0.25">
      <c r="B3322" s="34"/>
      <c r="C3322" s="39"/>
      <c r="D3322" s="39"/>
      <c r="E3322" s="35"/>
      <c r="F3322" s="35"/>
    </row>
    <row r="3323" spans="1:6" outlineLevel="1" x14ac:dyDescent="0.25">
      <c r="A3323" s="77"/>
      <c r="B3323" s="33" t="s">
        <v>764</v>
      </c>
      <c r="C3323" s="50"/>
      <c r="D3323" s="50"/>
      <c r="E3323" s="40" t="s">
        <v>252</v>
      </c>
      <c r="F3323" s="40">
        <f>SUM(F3325:F3328)</f>
        <v>11597.300899999998</v>
      </c>
    </row>
    <row r="3324" spans="1:6" outlineLevel="1" x14ac:dyDescent="0.25">
      <c r="B3324" s="34" t="s">
        <v>741</v>
      </c>
      <c r="C3324" s="39"/>
      <c r="D3324" s="39"/>
      <c r="E3324" s="35"/>
      <c r="F3324" s="35"/>
    </row>
    <row r="3325" spans="1:6" outlineLevel="1" x14ac:dyDescent="0.25">
      <c r="B3325" s="34" t="s">
        <v>758</v>
      </c>
      <c r="C3325" s="39">
        <v>1.2989999999999999</v>
      </c>
      <c r="D3325" s="39" t="s">
        <v>201</v>
      </c>
      <c r="E3325" s="35">
        <v>2316.91</v>
      </c>
      <c r="F3325" s="35">
        <f>+C3325*E3325</f>
        <v>3009.6660899999997</v>
      </c>
    </row>
    <row r="3326" spans="1:6" outlineLevel="1" x14ac:dyDescent="0.25">
      <c r="B3326" s="34" t="s">
        <v>743</v>
      </c>
      <c r="C3326" s="39">
        <v>0.438</v>
      </c>
      <c r="D3326" s="39" t="s">
        <v>201</v>
      </c>
      <c r="E3326" s="35">
        <v>2417.14</v>
      </c>
      <c r="F3326" s="35">
        <f>+C3326*E3326</f>
        <v>1058.70732</v>
      </c>
    </row>
    <row r="3327" spans="1:6" outlineLevel="1" x14ac:dyDescent="0.25">
      <c r="B3327" s="34" t="s">
        <v>437</v>
      </c>
      <c r="C3327" s="39">
        <v>1.7369999999999999</v>
      </c>
      <c r="D3327" s="39" t="s">
        <v>201</v>
      </c>
      <c r="E3327" s="35">
        <v>490.77</v>
      </c>
      <c r="F3327" s="35">
        <f>+C3327*E3327</f>
        <v>852.46748999999988</v>
      </c>
    </row>
    <row r="3328" spans="1:6" outlineLevel="1" x14ac:dyDescent="0.25">
      <c r="B3328" s="34" t="s">
        <v>449</v>
      </c>
      <c r="C3328" s="39">
        <v>1</v>
      </c>
      <c r="D3328" s="39" t="s">
        <v>252</v>
      </c>
      <c r="E3328" s="35">
        <v>6676.46</v>
      </c>
      <c r="F3328" s="35">
        <f>+C3328*E3328</f>
        <v>6676.46</v>
      </c>
    </row>
    <row r="3329" spans="1:6" outlineLevel="1" x14ac:dyDescent="0.25">
      <c r="B3329" s="34"/>
      <c r="C3329" s="39"/>
      <c r="D3329" s="39"/>
      <c r="E3329" s="35"/>
      <c r="F3329" s="35"/>
    </row>
    <row r="3330" spans="1:6" outlineLevel="1" x14ac:dyDescent="0.25">
      <c r="A3330" s="77"/>
      <c r="B3330" s="33" t="s">
        <v>765</v>
      </c>
      <c r="C3330" s="50"/>
      <c r="D3330" s="50"/>
      <c r="E3330" s="40" t="s">
        <v>252</v>
      </c>
      <c r="F3330" s="40">
        <f>SUM(F3332:F3335)</f>
        <v>11597.300899999998</v>
      </c>
    </row>
    <row r="3331" spans="1:6" outlineLevel="1" x14ac:dyDescent="0.25">
      <c r="B3331" s="34" t="s">
        <v>741</v>
      </c>
      <c r="C3331" s="39"/>
      <c r="D3331" s="39"/>
      <c r="E3331" s="35"/>
      <c r="F3331" s="35"/>
    </row>
    <row r="3332" spans="1:6" outlineLevel="1" x14ac:dyDescent="0.25">
      <c r="B3332" s="34" t="s">
        <v>759</v>
      </c>
      <c r="C3332" s="39">
        <v>1.2989999999999999</v>
      </c>
      <c r="D3332" s="39" t="s">
        <v>201</v>
      </c>
      <c r="E3332" s="35">
        <v>2316.91</v>
      </c>
      <c r="F3332" s="35">
        <f>+C3332*E3332</f>
        <v>3009.6660899999997</v>
      </c>
    </row>
    <row r="3333" spans="1:6" outlineLevel="1" x14ac:dyDescent="0.25">
      <c r="B3333" s="34" t="s">
        <v>743</v>
      </c>
      <c r="C3333" s="39">
        <v>0.438</v>
      </c>
      <c r="D3333" s="39" t="s">
        <v>201</v>
      </c>
      <c r="E3333" s="35">
        <v>2417.14</v>
      </c>
      <c r="F3333" s="35">
        <f>+C3333*E3333</f>
        <v>1058.70732</v>
      </c>
    </row>
    <row r="3334" spans="1:6" outlineLevel="1" x14ac:dyDescent="0.25">
      <c r="B3334" s="34" t="s">
        <v>437</v>
      </c>
      <c r="C3334" s="39">
        <v>1.7369999999999999</v>
      </c>
      <c r="D3334" s="39" t="s">
        <v>201</v>
      </c>
      <c r="E3334" s="35">
        <v>490.77</v>
      </c>
      <c r="F3334" s="35">
        <f>+C3334*E3334</f>
        <v>852.46748999999988</v>
      </c>
    </row>
    <row r="3335" spans="1:6" outlineLevel="1" x14ac:dyDescent="0.25">
      <c r="B3335" s="34" t="s">
        <v>449</v>
      </c>
      <c r="C3335" s="39">
        <v>1</v>
      </c>
      <c r="D3335" s="39" t="s">
        <v>252</v>
      </c>
      <c r="E3335" s="35">
        <v>6676.46</v>
      </c>
      <c r="F3335" s="35">
        <f>+C3335*E3335</f>
        <v>6676.46</v>
      </c>
    </row>
    <row r="3336" spans="1:6" outlineLevel="1" x14ac:dyDescent="0.25">
      <c r="B3336" s="34"/>
      <c r="C3336" s="39"/>
      <c r="D3336" s="39"/>
      <c r="E3336" s="35"/>
      <c r="F3336" s="35"/>
    </row>
    <row r="3337" spans="1:6" outlineLevel="1" x14ac:dyDescent="0.25">
      <c r="A3337" s="77"/>
      <c r="B3337" s="33" t="s">
        <v>766</v>
      </c>
      <c r="C3337" s="50"/>
      <c r="D3337" s="50"/>
      <c r="E3337" s="40" t="s">
        <v>252</v>
      </c>
      <c r="F3337" s="40">
        <f>SUM(F3339:F3342)</f>
        <v>11597.300899999998</v>
      </c>
    </row>
    <row r="3338" spans="1:6" outlineLevel="1" x14ac:dyDescent="0.25">
      <c r="B3338" s="34" t="s">
        <v>741</v>
      </c>
      <c r="C3338" s="39"/>
      <c r="D3338" s="39"/>
      <c r="E3338" s="35"/>
      <c r="F3338" s="35"/>
    </row>
    <row r="3339" spans="1:6" outlineLevel="1" x14ac:dyDescent="0.25">
      <c r="B3339" s="34" t="s">
        <v>758</v>
      </c>
      <c r="C3339" s="39">
        <v>1.2989999999999999</v>
      </c>
      <c r="D3339" s="39" t="s">
        <v>201</v>
      </c>
      <c r="E3339" s="35">
        <v>2316.91</v>
      </c>
      <c r="F3339" s="35">
        <f>+C3339*E3339</f>
        <v>3009.6660899999997</v>
      </c>
    </row>
    <row r="3340" spans="1:6" outlineLevel="1" x14ac:dyDescent="0.25">
      <c r="B3340" s="34" t="s">
        <v>743</v>
      </c>
      <c r="C3340" s="39">
        <v>0.438</v>
      </c>
      <c r="D3340" s="39" t="s">
        <v>201</v>
      </c>
      <c r="E3340" s="35">
        <v>2417.14</v>
      </c>
      <c r="F3340" s="35">
        <f>+C3340*E3340</f>
        <v>1058.70732</v>
      </c>
    </row>
    <row r="3341" spans="1:6" outlineLevel="1" x14ac:dyDescent="0.25">
      <c r="B3341" s="34" t="s">
        <v>437</v>
      </c>
      <c r="C3341" s="39">
        <v>1.7369999999999999</v>
      </c>
      <c r="D3341" s="39" t="s">
        <v>201</v>
      </c>
      <c r="E3341" s="35">
        <v>490.77</v>
      </c>
      <c r="F3341" s="35">
        <f>+C3341*E3341</f>
        <v>852.46748999999988</v>
      </c>
    </row>
    <row r="3342" spans="1:6" outlineLevel="1" x14ac:dyDescent="0.25">
      <c r="B3342" s="34" t="s">
        <v>449</v>
      </c>
      <c r="C3342" s="39">
        <v>1</v>
      </c>
      <c r="D3342" s="39" t="s">
        <v>252</v>
      </c>
      <c r="E3342" s="35">
        <v>6676.46</v>
      </c>
      <c r="F3342" s="35">
        <f>+C3342*E3342</f>
        <v>6676.46</v>
      </c>
    </row>
    <row r="3343" spans="1:6" outlineLevel="1" x14ac:dyDescent="0.25">
      <c r="B3343" s="34"/>
      <c r="C3343" s="39"/>
      <c r="D3343" s="39"/>
      <c r="E3343" s="35"/>
      <c r="F3343" s="35"/>
    </row>
    <row r="3344" spans="1:6" outlineLevel="1" x14ac:dyDescent="0.25">
      <c r="A3344" s="77"/>
      <c r="B3344" s="33" t="s">
        <v>767</v>
      </c>
      <c r="C3344" s="50"/>
      <c r="D3344" s="50"/>
      <c r="E3344" s="40" t="s">
        <v>252</v>
      </c>
      <c r="F3344" s="40">
        <f>SUM(F3346:F3349)</f>
        <v>11597.300899999998</v>
      </c>
    </row>
    <row r="3345" spans="1:6" outlineLevel="1" x14ac:dyDescent="0.25">
      <c r="B3345" s="34" t="s">
        <v>741</v>
      </c>
      <c r="C3345" s="39"/>
      <c r="D3345" s="39"/>
      <c r="E3345" s="35"/>
      <c r="F3345" s="35"/>
    </row>
    <row r="3346" spans="1:6" outlineLevel="1" x14ac:dyDescent="0.25">
      <c r="B3346" s="34" t="s">
        <v>759</v>
      </c>
      <c r="C3346" s="39">
        <v>1.2989999999999999</v>
      </c>
      <c r="D3346" s="39" t="s">
        <v>201</v>
      </c>
      <c r="E3346" s="35">
        <v>2316.91</v>
      </c>
      <c r="F3346" s="35">
        <f>+C3346*E3346</f>
        <v>3009.6660899999997</v>
      </c>
    </row>
    <row r="3347" spans="1:6" outlineLevel="1" x14ac:dyDescent="0.25">
      <c r="B3347" s="34" t="s">
        <v>743</v>
      </c>
      <c r="C3347" s="39">
        <v>0.438</v>
      </c>
      <c r="D3347" s="39" t="s">
        <v>201</v>
      </c>
      <c r="E3347" s="35">
        <v>2417.14</v>
      </c>
      <c r="F3347" s="35">
        <f>+C3347*E3347</f>
        <v>1058.70732</v>
      </c>
    </row>
    <row r="3348" spans="1:6" outlineLevel="1" x14ac:dyDescent="0.25">
      <c r="B3348" s="34" t="s">
        <v>437</v>
      </c>
      <c r="C3348" s="39">
        <v>1.7369999999999999</v>
      </c>
      <c r="D3348" s="39" t="s">
        <v>201</v>
      </c>
      <c r="E3348" s="35">
        <v>490.77</v>
      </c>
      <c r="F3348" s="35">
        <f>+C3348*E3348</f>
        <v>852.46748999999988</v>
      </c>
    </row>
    <row r="3349" spans="1:6" outlineLevel="1" x14ac:dyDescent="0.25">
      <c r="B3349" s="34" t="s">
        <v>449</v>
      </c>
      <c r="C3349" s="39">
        <v>1</v>
      </c>
      <c r="D3349" s="39" t="s">
        <v>252</v>
      </c>
      <c r="E3349" s="35">
        <v>6676.46</v>
      </c>
      <c r="F3349" s="35">
        <f>+C3349*E3349</f>
        <v>6676.46</v>
      </c>
    </row>
    <row r="3350" spans="1:6" outlineLevel="1" x14ac:dyDescent="0.25">
      <c r="B3350" s="34"/>
      <c r="C3350" s="39"/>
      <c r="D3350" s="39"/>
      <c r="E3350" s="35"/>
      <c r="F3350" s="35"/>
    </row>
    <row r="3351" spans="1:6" outlineLevel="1" x14ac:dyDescent="0.25">
      <c r="A3351" s="77"/>
      <c r="B3351" s="33" t="s">
        <v>764</v>
      </c>
      <c r="C3351" s="50"/>
      <c r="D3351" s="50"/>
      <c r="E3351" s="40" t="s">
        <v>252</v>
      </c>
      <c r="F3351" s="40">
        <f>SUM(F3353:F3356)</f>
        <v>10507.42239</v>
      </c>
    </row>
    <row r="3352" spans="1:6" outlineLevel="1" x14ac:dyDescent="0.25">
      <c r="B3352" s="34" t="s">
        <v>750</v>
      </c>
      <c r="C3352" s="39"/>
      <c r="D3352" s="39"/>
      <c r="E3352" s="35"/>
      <c r="F3352" s="35"/>
    </row>
    <row r="3353" spans="1:6" outlineLevel="1" x14ac:dyDescent="0.25">
      <c r="B3353" s="34" t="s">
        <v>758</v>
      </c>
      <c r="C3353" s="39">
        <v>0.97399999999999998</v>
      </c>
      <c r="D3353" s="39" t="s">
        <v>201</v>
      </c>
      <c r="E3353" s="35">
        <v>2316.91</v>
      </c>
      <c r="F3353" s="35">
        <f>+C3353*E3353</f>
        <v>2256.6703399999997</v>
      </c>
    </row>
    <row r="3354" spans="1:6" outlineLevel="1" x14ac:dyDescent="0.25">
      <c r="B3354" s="34" t="s">
        <v>743</v>
      </c>
      <c r="C3354" s="39">
        <v>0.377</v>
      </c>
      <c r="D3354" s="39" t="s">
        <v>201</v>
      </c>
      <c r="E3354" s="35">
        <v>2417.14</v>
      </c>
      <c r="F3354" s="35">
        <f>+C3354*E3354</f>
        <v>911.26177999999993</v>
      </c>
    </row>
    <row r="3355" spans="1:6" outlineLevel="1" x14ac:dyDescent="0.25">
      <c r="B3355" s="34" t="s">
        <v>437</v>
      </c>
      <c r="C3355" s="39">
        <v>1.351</v>
      </c>
      <c r="D3355" s="39" t="s">
        <v>201</v>
      </c>
      <c r="E3355" s="35">
        <v>490.77</v>
      </c>
      <c r="F3355" s="35">
        <f>+C3355*E3355</f>
        <v>663.03026999999997</v>
      </c>
    </row>
    <row r="3356" spans="1:6" outlineLevel="1" x14ac:dyDescent="0.25">
      <c r="B3356" s="34" t="s">
        <v>449</v>
      </c>
      <c r="C3356" s="39">
        <v>1</v>
      </c>
      <c r="D3356" s="39" t="s">
        <v>252</v>
      </c>
      <c r="E3356" s="35">
        <v>6676.46</v>
      </c>
      <c r="F3356" s="35">
        <f>+C3356*E3356</f>
        <v>6676.46</v>
      </c>
    </row>
    <row r="3357" spans="1:6" outlineLevel="1" x14ac:dyDescent="0.25">
      <c r="B3357" s="34"/>
      <c r="C3357" s="39"/>
      <c r="D3357" s="39"/>
      <c r="E3357" s="35"/>
      <c r="F3357" s="35"/>
    </row>
    <row r="3358" spans="1:6" outlineLevel="1" x14ac:dyDescent="0.25">
      <c r="A3358" s="77"/>
      <c r="B3358" s="33" t="s">
        <v>765</v>
      </c>
      <c r="C3358" s="50"/>
      <c r="D3358" s="50"/>
      <c r="E3358" s="40" t="s">
        <v>252</v>
      </c>
      <c r="F3358" s="40">
        <f>SUM(F3360:F3363)</f>
        <v>10507.42239</v>
      </c>
    </row>
    <row r="3359" spans="1:6" outlineLevel="1" x14ac:dyDescent="0.25">
      <c r="B3359" s="34" t="s">
        <v>750</v>
      </c>
      <c r="C3359" s="39"/>
      <c r="D3359" s="39"/>
      <c r="E3359" s="35"/>
      <c r="F3359" s="35"/>
    </row>
    <row r="3360" spans="1:6" outlineLevel="1" x14ac:dyDescent="0.25">
      <c r="B3360" s="34" t="s">
        <v>759</v>
      </c>
      <c r="C3360" s="39">
        <v>0.97399999999999998</v>
      </c>
      <c r="D3360" s="39" t="s">
        <v>201</v>
      </c>
      <c r="E3360" s="35">
        <v>2316.91</v>
      </c>
      <c r="F3360" s="35">
        <f>+C3360*E3360</f>
        <v>2256.6703399999997</v>
      </c>
    </row>
    <row r="3361" spans="1:6" outlineLevel="1" x14ac:dyDescent="0.25">
      <c r="B3361" s="34" t="s">
        <v>743</v>
      </c>
      <c r="C3361" s="39">
        <v>0.377</v>
      </c>
      <c r="D3361" s="39" t="s">
        <v>201</v>
      </c>
      <c r="E3361" s="35">
        <v>2417.14</v>
      </c>
      <c r="F3361" s="35">
        <f>+C3361*E3361</f>
        <v>911.26177999999993</v>
      </c>
    </row>
    <row r="3362" spans="1:6" outlineLevel="1" x14ac:dyDescent="0.25">
      <c r="B3362" s="34" t="s">
        <v>437</v>
      </c>
      <c r="C3362" s="39">
        <v>1.351</v>
      </c>
      <c r="D3362" s="39" t="s">
        <v>201</v>
      </c>
      <c r="E3362" s="35">
        <v>490.77</v>
      </c>
      <c r="F3362" s="35">
        <f>+C3362*E3362</f>
        <v>663.03026999999997</v>
      </c>
    </row>
    <row r="3363" spans="1:6" outlineLevel="1" x14ac:dyDescent="0.25">
      <c r="B3363" s="34" t="s">
        <v>449</v>
      </c>
      <c r="C3363" s="39">
        <v>1</v>
      </c>
      <c r="D3363" s="39" t="s">
        <v>252</v>
      </c>
      <c r="E3363" s="35">
        <v>6676.46</v>
      </c>
      <c r="F3363" s="35">
        <f>+C3363*E3363</f>
        <v>6676.46</v>
      </c>
    </row>
    <row r="3364" spans="1:6" outlineLevel="1" x14ac:dyDescent="0.25">
      <c r="B3364" s="34"/>
      <c r="C3364" s="39"/>
      <c r="D3364" s="39"/>
      <c r="E3364" s="35"/>
      <c r="F3364" s="35"/>
    </row>
    <row r="3365" spans="1:6" outlineLevel="1" x14ac:dyDescent="0.25">
      <c r="A3365" s="77"/>
      <c r="B3365" s="33" t="s">
        <v>766</v>
      </c>
      <c r="C3365" s="50"/>
      <c r="D3365" s="50"/>
      <c r="E3365" s="40" t="s">
        <v>252</v>
      </c>
      <c r="F3365" s="40">
        <f>SUM(F3367:F3370)</f>
        <v>10507.42239</v>
      </c>
    </row>
    <row r="3366" spans="1:6" outlineLevel="1" x14ac:dyDescent="0.25">
      <c r="B3366" s="34" t="s">
        <v>751</v>
      </c>
      <c r="C3366" s="39"/>
      <c r="D3366" s="39"/>
      <c r="E3366" s="35"/>
      <c r="F3366" s="35"/>
    </row>
    <row r="3367" spans="1:6" outlineLevel="1" x14ac:dyDescent="0.25">
      <c r="B3367" s="34" t="s">
        <v>758</v>
      </c>
      <c r="C3367" s="39">
        <v>0.97399999999999998</v>
      </c>
      <c r="D3367" s="39" t="s">
        <v>201</v>
      </c>
      <c r="E3367" s="35">
        <v>2316.91</v>
      </c>
      <c r="F3367" s="35">
        <f>+C3367*E3367</f>
        <v>2256.6703399999997</v>
      </c>
    </row>
    <row r="3368" spans="1:6" outlineLevel="1" x14ac:dyDescent="0.25">
      <c r="B3368" s="34" t="s">
        <v>743</v>
      </c>
      <c r="C3368" s="39">
        <v>0.377</v>
      </c>
      <c r="D3368" s="39" t="s">
        <v>201</v>
      </c>
      <c r="E3368" s="35">
        <v>2417.14</v>
      </c>
      <c r="F3368" s="35">
        <f>+C3368*E3368</f>
        <v>911.26177999999993</v>
      </c>
    </row>
    <row r="3369" spans="1:6" outlineLevel="1" x14ac:dyDescent="0.25">
      <c r="B3369" s="34" t="s">
        <v>437</v>
      </c>
      <c r="C3369" s="39">
        <v>1.351</v>
      </c>
      <c r="D3369" s="39" t="s">
        <v>201</v>
      </c>
      <c r="E3369" s="35">
        <v>490.77</v>
      </c>
      <c r="F3369" s="35">
        <f>+C3369*E3369</f>
        <v>663.03026999999997</v>
      </c>
    </row>
    <row r="3370" spans="1:6" outlineLevel="1" x14ac:dyDescent="0.25">
      <c r="B3370" s="34" t="s">
        <v>449</v>
      </c>
      <c r="C3370" s="39">
        <v>1</v>
      </c>
      <c r="D3370" s="39" t="s">
        <v>252</v>
      </c>
      <c r="E3370" s="35">
        <v>6676.46</v>
      </c>
      <c r="F3370" s="35">
        <f>+C3370*E3370</f>
        <v>6676.46</v>
      </c>
    </row>
    <row r="3371" spans="1:6" outlineLevel="1" x14ac:dyDescent="0.25">
      <c r="B3371" s="34"/>
      <c r="C3371" s="39"/>
      <c r="D3371" s="39"/>
      <c r="E3371" s="35"/>
      <c r="F3371" s="35"/>
    </row>
    <row r="3372" spans="1:6" outlineLevel="1" x14ac:dyDescent="0.25">
      <c r="A3372" s="77"/>
      <c r="B3372" s="33" t="s">
        <v>767</v>
      </c>
      <c r="C3372" s="50"/>
      <c r="D3372" s="50"/>
      <c r="E3372" s="40" t="s">
        <v>252</v>
      </c>
      <c r="F3372" s="40">
        <f>SUM(F3374:F3377)</f>
        <v>10507.42239</v>
      </c>
    </row>
    <row r="3373" spans="1:6" outlineLevel="1" x14ac:dyDescent="0.25">
      <c r="B3373" s="34" t="s">
        <v>751</v>
      </c>
      <c r="C3373" s="39"/>
      <c r="D3373" s="39"/>
      <c r="E3373" s="35"/>
      <c r="F3373" s="35"/>
    </row>
    <row r="3374" spans="1:6" outlineLevel="1" x14ac:dyDescent="0.25">
      <c r="B3374" s="34" t="s">
        <v>759</v>
      </c>
      <c r="C3374" s="39">
        <v>0.97399999999999998</v>
      </c>
      <c r="D3374" s="39" t="s">
        <v>201</v>
      </c>
      <c r="E3374" s="35">
        <v>2316.91</v>
      </c>
      <c r="F3374" s="35">
        <f>+C3374*E3374</f>
        <v>2256.6703399999997</v>
      </c>
    </row>
    <row r="3375" spans="1:6" outlineLevel="1" x14ac:dyDescent="0.25">
      <c r="B3375" s="34" t="s">
        <v>743</v>
      </c>
      <c r="C3375" s="39">
        <v>0.377</v>
      </c>
      <c r="D3375" s="39" t="s">
        <v>201</v>
      </c>
      <c r="E3375" s="35">
        <v>2417.14</v>
      </c>
      <c r="F3375" s="35">
        <f>+C3375*E3375</f>
        <v>911.26177999999993</v>
      </c>
    </row>
    <row r="3376" spans="1:6" outlineLevel="1" x14ac:dyDescent="0.25">
      <c r="B3376" s="34" t="s">
        <v>437</v>
      </c>
      <c r="C3376" s="39">
        <v>1.351</v>
      </c>
      <c r="D3376" s="39" t="s">
        <v>201</v>
      </c>
      <c r="E3376" s="35">
        <v>490.77</v>
      </c>
      <c r="F3376" s="35">
        <f>+C3376*E3376</f>
        <v>663.03026999999997</v>
      </c>
    </row>
    <row r="3377" spans="1:6" outlineLevel="1" x14ac:dyDescent="0.25">
      <c r="B3377" s="34" t="s">
        <v>449</v>
      </c>
      <c r="C3377" s="39">
        <v>1</v>
      </c>
      <c r="D3377" s="39" t="s">
        <v>252</v>
      </c>
      <c r="E3377" s="35">
        <v>6676.46</v>
      </c>
      <c r="F3377" s="35">
        <f>+C3377*E3377</f>
        <v>6676.46</v>
      </c>
    </row>
    <row r="3378" spans="1:6" outlineLevel="1" x14ac:dyDescent="0.25">
      <c r="B3378" s="34"/>
      <c r="C3378" s="39"/>
      <c r="D3378" s="39"/>
      <c r="E3378" s="35"/>
      <c r="F3378" s="35"/>
    </row>
    <row r="3379" spans="1:6" outlineLevel="1" x14ac:dyDescent="0.25">
      <c r="A3379" s="77"/>
      <c r="B3379" s="33" t="s">
        <v>768</v>
      </c>
      <c r="C3379" s="50"/>
      <c r="D3379" s="50"/>
      <c r="E3379" s="40" t="s">
        <v>252</v>
      </c>
      <c r="F3379" s="40">
        <f>SUM(F3381:F3384)</f>
        <v>11806.300899999998</v>
      </c>
    </row>
    <row r="3380" spans="1:6" outlineLevel="1" x14ac:dyDescent="0.25">
      <c r="B3380" s="34" t="s">
        <v>741</v>
      </c>
      <c r="C3380" s="39"/>
      <c r="D3380" s="39"/>
      <c r="E3380" s="35"/>
      <c r="F3380" s="35"/>
    </row>
    <row r="3381" spans="1:6" outlineLevel="1" x14ac:dyDescent="0.25">
      <c r="B3381" s="34" t="s">
        <v>758</v>
      </c>
      <c r="C3381" s="39">
        <v>1.2989999999999999</v>
      </c>
      <c r="D3381" s="39" t="s">
        <v>201</v>
      </c>
      <c r="E3381" s="35">
        <v>2316.91</v>
      </c>
      <c r="F3381" s="35">
        <f>+C3381*E3381</f>
        <v>3009.6660899999997</v>
      </c>
    </row>
    <row r="3382" spans="1:6" outlineLevel="1" x14ac:dyDescent="0.25">
      <c r="B3382" s="34" t="s">
        <v>743</v>
      </c>
      <c r="C3382" s="39">
        <v>0.438</v>
      </c>
      <c r="D3382" s="39" t="s">
        <v>201</v>
      </c>
      <c r="E3382" s="35">
        <v>2417.14</v>
      </c>
      <c r="F3382" s="35">
        <f>+C3382*E3382</f>
        <v>1058.70732</v>
      </c>
    </row>
    <row r="3383" spans="1:6" outlineLevel="1" x14ac:dyDescent="0.25">
      <c r="B3383" s="34" t="s">
        <v>437</v>
      </c>
      <c r="C3383" s="39">
        <v>1.7369999999999999</v>
      </c>
      <c r="D3383" s="39" t="s">
        <v>201</v>
      </c>
      <c r="E3383" s="35">
        <v>490.77</v>
      </c>
      <c r="F3383" s="35">
        <f>+C3383*E3383</f>
        <v>852.46748999999988</v>
      </c>
    </row>
    <row r="3384" spans="1:6" outlineLevel="1" x14ac:dyDescent="0.25">
      <c r="B3384" s="34" t="s">
        <v>451</v>
      </c>
      <c r="C3384" s="39">
        <v>1</v>
      </c>
      <c r="D3384" s="39" t="s">
        <v>252</v>
      </c>
      <c r="E3384" s="35">
        <v>6885.46</v>
      </c>
      <c r="F3384" s="35">
        <f>+C3384*E3384</f>
        <v>6885.46</v>
      </c>
    </row>
    <row r="3385" spans="1:6" outlineLevel="1" x14ac:dyDescent="0.25">
      <c r="B3385" s="34"/>
      <c r="C3385" s="39"/>
      <c r="D3385" s="39"/>
      <c r="E3385" s="35"/>
      <c r="F3385" s="35"/>
    </row>
    <row r="3386" spans="1:6" outlineLevel="1" x14ac:dyDescent="0.25">
      <c r="A3386" s="77"/>
      <c r="B3386" s="33" t="s">
        <v>769</v>
      </c>
      <c r="C3386" s="50"/>
      <c r="D3386" s="50"/>
      <c r="E3386" s="40" t="s">
        <v>252</v>
      </c>
      <c r="F3386" s="40">
        <f>SUM(F3388:F3391)</f>
        <v>11806.300899999998</v>
      </c>
    </row>
    <row r="3387" spans="1:6" outlineLevel="1" x14ac:dyDescent="0.25">
      <c r="B3387" s="34" t="s">
        <v>741</v>
      </c>
      <c r="C3387" s="39"/>
      <c r="D3387" s="39"/>
      <c r="E3387" s="35"/>
      <c r="F3387" s="35"/>
    </row>
    <row r="3388" spans="1:6" outlineLevel="1" x14ac:dyDescent="0.25">
      <c r="B3388" s="34" t="s">
        <v>759</v>
      </c>
      <c r="C3388" s="39">
        <v>1.2989999999999999</v>
      </c>
      <c r="D3388" s="39" t="s">
        <v>201</v>
      </c>
      <c r="E3388" s="35">
        <v>2316.91</v>
      </c>
      <c r="F3388" s="35">
        <f>+C3388*E3388</f>
        <v>3009.6660899999997</v>
      </c>
    </row>
    <row r="3389" spans="1:6" outlineLevel="1" x14ac:dyDescent="0.25">
      <c r="B3389" s="34" t="s">
        <v>743</v>
      </c>
      <c r="C3389" s="39">
        <v>0.438</v>
      </c>
      <c r="D3389" s="39" t="s">
        <v>201</v>
      </c>
      <c r="E3389" s="35">
        <v>2417.14</v>
      </c>
      <c r="F3389" s="35">
        <f>+C3389*E3389</f>
        <v>1058.70732</v>
      </c>
    </row>
    <row r="3390" spans="1:6" outlineLevel="1" x14ac:dyDescent="0.25">
      <c r="B3390" s="34" t="s">
        <v>437</v>
      </c>
      <c r="C3390" s="39">
        <v>1.7369999999999999</v>
      </c>
      <c r="D3390" s="39" t="s">
        <v>201</v>
      </c>
      <c r="E3390" s="35">
        <v>490.77</v>
      </c>
      <c r="F3390" s="35">
        <f>+C3390*E3390</f>
        <v>852.46748999999988</v>
      </c>
    </row>
    <row r="3391" spans="1:6" outlineLevel="1" x14ac:dyDescent="0.25">
      <c r="B3391" s="34" t="s">
        <v>451</v>
      </c>
      <c r="C3391" s="39">
        <v>1</v>
      </c>
      <c r="D3391" s="39" t="s">
        <v>252</v>
      </c>
      <c r="E3391" s="35">
        <v>6885.46</v>
      </c>
      <c r="F3391" s="35">
        <f>+C3391*E3391</f>
        <v>6885.46</v>
      </c>
    </row>
    <row r="3392" spans="1:6" outlineLevel="1" x14ac:dyDescent="0.25">
      <c r="B3392" s="34"/>
      <c r="C3392" s="39"/>
      <c r="D3392" s="39"/>
      <c r="E3392" s="35"/>
      <c r="F3392" s="35"/>
    </row>
    <row r="3393" spans="1:6" outlineLevel="1" x14ac:dyDescent="0.25">
      <c r="A3393" s="77"/>
      <c r="B3393" s="33" t="s">
        <v>770</v>
      </c>
      <c r="C3393" s="50"/>
      <c r="D3393" s="50"/>
      <c r="E3393" s="40" t="s">
        <v>252</v>
      </c>
      <c r="F3393" s="40">
        <f>SUM(F3395:F3398)</f>
        <v>11806.300899999998</v>
      </c>
    </row>
    <row r="3394" spans="1:6" outlineLevel="1" x14ac:dyDescent="0.25">
      <c r="B3394" s="34" t="s">
        <v>741</v>
      </c>
      <c r="C3394" s="39"/>
      <c r="D3394" s="39"/>
      <c r="E3394" s="35"/>
      <c r="F3394" s="35"/>
    </row>
    <row r="3395" spans="1:6" outlineLevel="1" x14ac:dyDescent="0.25">
      <c r="B3395" s="34" t="s">
        <v>758</v>
      </c>
      <c r="C3395" s="39">
        <v>1.2989999999999999</v>
      </c>
      <c r="D3395" s="39" t="s">
        <v>201</v>
      </c>
      <c r="E3395" s="35">
        <v>2316.91</v>
      </c>
      <c r="F3395" s="35">
        <f>+C3395*E3395</f>
        <v>3009.6660899999997</v>
      </c>
    </row>
    <row r="3396" spans="1:6" outlineLevel="1" x14ac:dyDescent="0.25">
      <c r="B3396" s="34" t="s">
        <v>743</v>
      </c>
      <c r="C3396" s="39">
        <v>0.438</v>
      </c>
      <c r="D3396" s="39" t="s">
        <v>201</v>
      </c>
      <c r="E3396" s="35">
        <v>2417.14</v>
      </c>
      <c r="F3396" s="35">
        <f>+C3396*E3396</f>
        <v>1058.70732</v>
      </c>
    </row>
    <row r="3397" spans="1:6" outlineLevel="1" x14ac:dyDescent="0.25">
      <c r="B3397" s="34" t="s">
        <v>437</v>
      </c>
      <c r="C3397" s="39">
        <v>1.7369999999999999</v>
      </c>
      <c r="D3397" s="39" t="s">
        <v>201</v>
      </c>
      <c r="E3397" s="35">
        <v>490.77</v>
      </c>
      <c r="F3397" s="35">
        <f>+C3397*E3397</f>
        <v>852.46748999999988</v>
      </c>
    </row>
    <row r="3398" spans="1:6" outlineLevel="1" x14ac:dyDescent="0.25">
      <c r="B3398" s="34" t="s">
        <v>451</v>
      </c>
      <c r="C3398" s="39">
        <v>1</v>
      </c>
      <c r="D3398" s="39" t="s">
        <v>252</v>
      </c>
      <c r="E3398" s="35">
        <v>6885.46</v>
      </c>
      <c r="F3398" s="35">
        <f>+C3398*E3398</f>
        <v>6885.46</v>
      </c>
    </row>
    <row r="3399" spans="1:6" outlineLevel="1" x14ac:dyDescent="0.25">
      <c r="B3399" s="34"/>
      <c r="C3399" s="39"/>
      <c r="D3399" s="39"/>
      <c r="E3399" s="35"/>
      <c r="F3399" s="35"/>
    </row>
    <row r="3400" spans="1:6" outlineLevel="1" x14ac:dyDescent="0.25">
      <c r="A3400" s="77"/>
      <c r="B3400" s="33" t="s">
        <v>771</v>
      </c>
      <c r="C3400" s="50"/>
      <c r="D3400" s="50"/>
      <c r="E3400" s="40" t="s">
        <v>252</v>
      </c>
      <c r="F3400" s="40">
        <f>SUM(F3402:F3405)</f>
        <v>11806.300899999998</v>
      </c>
    </row>
    <row r="3401" spans="1:6" outlineLevel="1" x14ac:dyDescent="0.25">
      <c r="B3401" s="34" t="s">
        <v>741</v>
      </c>
      <c r="C3401" s="39"/>
      <c r="D3401" s="39"/>
      <c r="E3401" s="35"/>
      <c r="F3401" s="35"/>
    </row>
    <row r="3402" spans="1:6" outlineLevel="1" x14ac:dyDescent="0.25">
      <c r="B3402" s="34" t="s">
        <v>759</v>
      </c>
      <c r="C3402" s="39">
        <v>1.2989999999999999</v>
      </c>
      <c r="D3402" s="39" t="s">
        <v>201</v>
      </c>
      <c r="E3402" s="35">
        <v>2316.91</v>
      </c>
      <c r="F3402" s="35">
        <f>+C3402*E3402</f>
        <v>3009.6660899999997</v>
      </c>
    </row>
    <row r="3403" spans="1:6" outlineLevel="1" x14ac:dyDescent="0.25">
      <c r="B3403" s="34" t="s">
        <v>743</v>
      </c>
      <c r="C3403" s="39">
        <v>0.438</v>
      </c>
      <c r="D3403" s="39" t="s">
        <v>201</v>
      </c>
      <c r="E3403" s="35">
        <v>2417.14</v>
      </c>
      <c r="F3403" s="35">
        <f>+C3403*E3403</f>
        <v>1058.70732</v>
      </c>
    </row>
    <row r="3404" spans="1:6" outlineLevel="1" x14ac:dyDescent="0.25">
      <c r="B3404" s="34" t="s">
        <v>437</v>
      </c>
      <c r="C3404" s="39">
        <v>1.7369999999999999</v>
      </c>
      <c r="D3404" s="39" t="s">
        <v>201</v>
      </c>
      <c r="E3404" s="35">
        <v>490.77</v>
      </c>
      <c r="F3404" s="35">
        <f>+C3404*E3404</f>
        <v>852.46748999999988</v>
      </c>
    </row>
    <row r="3405" spans="1:6" outlineLevel="1" x14ac:dyDescent="0.25">
      <c r="B3405" s="34" t="s">
        <v>451</v>
      </c>
      <c r="C3405" s="39">
        <v>1</v>
      </c>
      <c r="D3405" s="39" t="s">
        <v>252</v>
      </c>
      <c r="E3405" s="35">
        <v>6885.46</v>
      </c>
      <c r="F3405" s="35">
        <f>+C3405*E3405</f>
        <v>6885.46</v>
      </c>
    </row>
    <row r="3406" spans="1:6" outlineLevel="1" x14ac:dyDescent="0.25">
      <c r="B3406" s="34"/>
      <c r="C3406" s="39"/>
      <c r="D3406" s="39"/>
      <c r="E3406" s="35"/>
      <c r="F3406" s="35"/>
    </row>
    <row r="3407" spans="1:6" outlineLevel="1" x14ac:dyDescent="0.25">
      <c r="A3407" s="77"/>
      <c r="B3407" s="33" t="s">
        <v>768</v>
      </c>
      <c r="C3407" s="50"/>
      <c r="D3407" s="50"/>
      <c r="E3407" s="40" t="s">
        <v>252</v>
      </c>
      <c r="F3407" s="40">
        <f>SUM(F3409:F3412)</f>
        <v>10716.42239</v>
      </c>
    </row>
    <row r="3408" spans="1:6" outlineLevel="1" x14ac:dyDescent="0.25">
      <c r="B3408" s="34" t="s">
        <v>750</v>
      </c>
      <c r="C3408" s="39"/>
      <c r="D3408" s="39"/>
      <c r="E3408" s="35"/>
      <c r="F3408" s="35"/>
    </row>
    <row r="3409" spans="1:6" outlineLevel="1" x14ac:dyDescent="0.25">
      <c r="B3409" s="34" t="s">
        <v>758</v>
      </c>
      <c r="C3409" s="39">
        <v>0.97399999999999998</v>
      </c>
      <c r="D3409" s="39" t="s">
        <v>201</v>
      </c>
      <c r="E3409" s="35">
        <v>2316.91</v>
      </c>
      <c r="F3409" s="35">
        <f>+C3409*E3409</f>
        <v>2256.6703399999997</v>
      </c>
    </row>
    <row r="3410" spans="1:6" outlineLevel="1" x14ac:dyDescent="0.25">
      <c r="B3410" s="34" t="s">
        <v>743</v>
      </c>
      <c r="C3410" s="39">
        <v>0.377</v>
      </c>
      <c r="D3410" s="39" t="s">
        <v>201</v>
      </c>
      <c r="E3410" s="35">
        <v>2417.14</v>
      </c>
      <c r="F3410" s="35">
        <f>+C3410*E3410</f>
        <v>911.26177999999993</v>
      </c>
    </row>
    <row r="3411" spans="1:6" outlineLevel="1" x14ac:dyDescent="0.25">
      <c r="B3411" s="34" t="s">
        <v>437</v>
      </c>
      <c r="C3411" s="39">
        <v>1.351</v>
      </c>
      <c r="D3411" s="39" t="s">
        <v>201</v>
      </c>
      <c r="E3411" s="35">
        <v>490.77</v>
      </c>
      <c r="F3411" s="35">
        <f>+C3411*E3411</f>
        <v>663.03026999999997</v>
      </c>
    </row>
    <row r="3412" spans="1:6" outlineLevel="1" x14ac:dyDescent="0.25">
      <c r="B3412" s="34" t="s">
        <v>451</v>
      </c>
      <c r="C3412" s="39">
        <v>1</v>
      </c>
      <c r="D3412" s="39" t="s">
        <v>252</v>
      </c>
      <c r="E3412" s="35">
        <v>6885.46</v>
      </c>
      <c r="F3412" s="35">
        <f>+C3412*E3412</f>
        <v>6885.46</v>
      </c>
    </row>
    <row r="3413" spans="1:6" outlineLevel="1" x14ac:dyDescent="0.25">
      <c r="B3413" s="34"/>
      <c r="C3413" s="39"/>
      <c r="D3413" s="39"/>
      <c r="E3413" s="35"/>
      <c r="F3413" s="35"/>
    </row>
    <row r="3414" spans="1:6" outlineLevel="1" x14ac:dyDescent="0.25">
      <c r="A3414" s="77"/>
      <c r="B3414" s="33" t="s">
        <v>769</v>
      </c>
      <c r="C3414" s="50"/>
      <c r="D3414" s="50"/>
      <c r="E3414" s="40" t="s">
        <v>252</v>
      </c>
      <c r="F3414" s="40">
        <f>SUM(F3416:F3419)</f>
        <v>10716.42239</v>
      </c>
    </row>
    <row r="3415" spans="1:6" outlineLevel="1" x14ac:dyDescent="0.25">
      <c r="B3415" s="34" t="s">
        <v>750</v>
      </c>
      <c r="C3415" s="39"/>
      <c r="D3415" s="39"/>
      <c r="E3415" s="35"/>
      <c r="F3415" s="35"/>
    </row>
    <row r="3416" spans="1:6" outlineLevel="1" x14ac:dyDescent="0.25">
      <c r="B3416" s="34" t="s">
        <v>759</v>
      </c>
      <c r="C3416" s="39">
        <v>0.97399999999999998</v>
      </c>
      <c r="D3416" s="39" t="s">
        <v>201</v>
      </c>
      <c r="E3416" s="35">
        <v>2316.91</v>
      </c>
      <c r="F3416" s="35">
        <f>+C3416*E3416</f>
        <v>2256.6703399999997</v>
      </c>
    </row>
    <row r="3417" spans="1:6" outlineLevel="1" x14ac:dyDescent="0.25">
      <c r="B3417" s="34" t="s">
        <v>743</v>
      </c>
      <c r="C3417" s="39">
        <v>0.377</v>
      </c>
      <c r="D3417" s="39" t="s">
        <v>201</v>
      </c>
      <c r="E3417" s="35">
        <v>2417.14</v>
      </c>
      <c r="F3417" s="35">
        <f>+C3417*E3417</f>
        <v>911.26177999999993</v>
      </c>
    </row>
    <row r="3418" spans="1:6" outlineLevel="1" x14ac:dyDescent="0.25">
      <c r="B3418" s="34" t="s">
        <v>437</v>
      </c>
      <c r="C3418" s="39">
        <v>1.351</v>
      </c>
      <c r="D3418" s="39" t="s">
        <v>201</v>
      </c>
      <c r="E3418" s="35">
        <v>490.77</v>
      </c>
      <c r="F3418" s="35">
        <f>+C3418*E3418</f>
        <v>663.03026999999997</v>
      </c>
    </row>
    <row r="3419" spans="1:6" outlineLevel="1" x14ac:dyDescent="0.25">
      <c r="B3419" s="34" t="s">
        <v>451</v>
      </c>
      <c r="C3419" s="39">
        <v>1</v>
      </c>
      <c r="D3419" s="39" t="s">
        <v>252</v>
      </c>
      <c r="E3419" s="35">
        <v>6885.46</v>
      </c>
      <c r="F3419" s="35">
        <f>+C3419*E3419</f>
        <v>6885.46</v>
      </c>
    </row>
    <row r="3420" spans="1:6" outlineLevel="1" x14ac:dyDescent="0.25">
      <c r="B3420" s="34"/>
      <c r="C3420" s="39"/>
      <c r="D3420" s="39"/>
      <c r="E3420" s="35"/>
      <c r="F3420" s="35"/>
    </row>
    <row r="3421" spans="1:6" outlineLevel="1" x14ac:dyDescent="0.25">
      <c r="A3421" s="77"/>
      <c r="B3421" s="33" t="s">
        <v>770</v>
      </c>
      <c r="C3421" s="50"/>
      <c r="D3421" s="50"/>
      <c r="E3421" s="40" t="s">
        <v>252</v>
      </c>
      <c r="F3421" s="40">
        <f>SUM(F3423:F3426)</f>
        <v>10716.42239</v>
      </c>
    </row>
    <row r="3422" spans="1:6" outlineLevel="1" x14ac:dyDescent="0.25">
      <c r="B3422" s="34" t="s">
        <v>751</v>
      </c>
      <c r="C3422" s="39"/>
      <c r="D3422" s="39"/>
      <c r="E3422" s="35"/>
      <c r="F3422" s="35"/>
    </row>
    <row r="3423" spans="1:6" outlineLevel="1" x14ac:dyDescent="0.25">
      <c r="B3423" s="34" t="s">
        <v>758</v>
      </c>
      <c r="C3423" s="39">
        <v>0.97399999999999998</v>
      </c>
      <c r="D3423" s="39" t="s">
        <v>201</v>
      </c>
      <c r="E3423" s="35">
        <v>2316.91</v>
      </c>
      <c r="F3423" s="35">
        <f>+C3423*E3423</f>
        <v>2256.6703399999997</v>
      </c>
    </row>
    <row r="3424" spans="1:6" outlineLevel="1" x14ac:dyDescent="0.25">
      <c r="B3424" s="34" t="s">
        <v>743</v>
      </c>
      <c r="C3424" s="39">
        <v>0.377</v>
      </c>
      <c r="D3424" s="39" t="s">
        <v>201</v>
      </c>
      <c r="E3424" s="35">
        <v>2417.14</v>
      </c>
      <c r="F3424" s="35">
        <f>+C3424*E3424</f>
        <v>911.26177999999993</v>
      </c>
    </row>
    <row r="3425" spans="1:6" outlineLevel="1" x14ac:dyDescent="0.25">
      <c r="B3425" s="34" t="s">
        <v>437</v>
      </c>
      <c r="C3425" s="39">
        <v>1.351</v>
      </c>
      <c r="D3425" s="39" t="s">
        <v>201</v>
      </c>
      <c r="E3425" s="35">
        <v>490.77</v>
      </c>
      <c r="F3425" s="35">
        <f>+C3425*E3425</f>
        <v>663.03026999999997</v>
      </c>
    </row>
    <row r="3426" spans="1:6" outlineLevel="1" x14ac:dyDescent="0.25">
      <c r="B3426" s="34" t="s">
        <v>451</v>
      </c>
      <c r="C3426" s="39">
        <v>1</v>
      </c>
      <c r="D3426" s="39" t="s">
        <v>252</v>
      </c>
      <c r="E3426" s="35">
        <v>6885.46</v>
      </c>
      <c r="F3426" s="35">
        <f>+C3426*E3426</f>
        <v>6885.46</v>
      </c>
    </row>
    <row r="3427" spans="1:6" outlineLevel="1" x14ac:dyDescent="0.25">
      <c r="B3427" s="34"/>
      <c r="C3427" s="39"/>
      <c r="D3427" s="39"/>
      <c r="E3427" s="35"/>
      <c r="F3427" s="35"/>
    </row>
    <row r="3428" spans="1:6" outlineLevel="1" x14ac:dyDescent="0.25">
      <c r="A3428" s="77"/>
      <c r="B3428" s="33" t="s">
        <v>771</v>
      </c>
      <c r="C3428" s="50"/>
      <c r="D3428" s="50"/>
      <c r="E3428" s="40" t="s">
        <v>252</v>
      </c>
      <c r="F3428" s="40">
        <f>SUM(F3430:F3433)</f>
        <v>10716.42239</v>
      </c>
    </row>
    <row r="3429" spans="1:6" outlineLevel="1" x14ac:dyDescent="0.25">
      <c r="B3429" s="34" t="s">
        <v>751</v>
      </c>
      <c r="C3429" s="39"/>
      <c r="D3429" s="39"/>
      <c r="E3429" s="35"/>
      <c r="F3429" s="35"/>
    </row>
    <row r="3430" spans="1:6" outlineLevel="1" x14ac:dyDescent="0.25">
      <c r="B3430" s="34" t="s">
        <v>759</v>
      </c>
      <c r="C3430" s="39">
        <v>0.97399999999999998</v>
      </c>
      <c r="D3430" s="39" t="s">
        <v>201</v>
      </c>
      <c r="E3430" s="35">
        <v>2316.91</v>
      </c>
      <c r="F3430" s="35">
        <f>+C3430*E3430</f>
        <v>2256.6703399999997</v>
      </c>
    </row>
    <row r="3431" spans="1:6" outlineLevel="1" x14ac:dyDescent="0.25">
      <c r="B3431" s="34" t="s">
        <v>743</v>
      </c>
      <c r="C3431" s="39">
        <v>0.377</v>
      </c>
      <c r="D3431" s="39" t="s">
        <v>201</v>
      </c>
      <c r="E3431" s="35">
        <v>2417.14</v>
      </c>
      <c r="F3431" s="35">
        <f>+C3431*E3431</f>
        <v>911.26177999999993</v>
      </c>
    </row>
    <row r="3432" spans="1:6" outlineLevel="1" x14ac:dyDescent="0.25">
      <c r="B3432" s="34" t="s">
        <v>437</v>
      </c>
      <c r="C3432" s="39">
        <v>1.351</v>
      </c>
      <c r="D3432" s="39" t="s">
        <v>201</v>
      </c>
      <c r="E3432" s="35">
        <v>490.77</v>
      </c>
      <c r="F3432" s="35">
        <f>+C3432*E3432</f>
        <v>663.03026999999997</v>
      </c>
    </row>
    <row r="3433" spans="1:6" outlineLevel="1" x14ac:dyDescent="0.25">
      <c r="B3433" s="34" t="s">
        <v>451</v>
      </c>
      <c r="C3433" s="39">
        <v>1</v>
      </c>
      <c r="D3433" s="39" t="s">
        <v>252</v>
      </c>
      <c r="E3433" s="35">
        <v>6885.46</v>
      </c>
      <c r="F3433" s="35">
        <f>+C3433*E3433</f>
        <v>6885.46</v>
      </c>
    </row>
    <row r="3435" spans="1:6" s="5" customFormat="1" x14ac:dyDescent="0.25">
      <c r="A3435" s="76"/>
      <c r="B3435" s="6" t="s">
        <v>772</v>
      </c>
      <c r="C3435" s="48"/>
      <c r="D3435" s="48"/>
      <c r="E3435" s="7"/>
      <c r="F3435" s="7"/>
    </row>
    <row r="3436" spans="1:6" outlineLevel="1" x14ac:dyDescent="0.25">
      <c r="B3436" s="34"/>
      <c r="C3436" s="39"/>
      <c r="D3436" s="39"/>
      <c r="E3436" s="35"/>
      <c r="F3436" s="35"/>
    </row>
    <row r="3437" spans="1:6" outlineLevel="1" x14ac:dyDescent="0.25">
      <c r="A3437" s="77"/>
      <c r="B3437" s="33" t="s">
        <v>773</v>
      </c>
      <c r="C3437" s="50"/>
      <c r="D3437" s="50"/>
      <c r="E3437" s="40" t="s">
        <v>252</v>
      </c>
      <c r="F3437" s="40">
        <f>SUM(F3439:F3442)</f>
        <v>15184.638500000001</v>
      </c>
    </row>
    <row r="3438" spans="1:6" outlineLevel="1" x14ac:dyDescent="0.25">
      <c r="B3438" s="34" t="s">
        <v>774</v>
      </c>
      <c r="C3438" s="39"/>
      <c r="D3438" s="39"/>
      <c r="E3438" s="35"/>
      <c r="F3438" s="35"/>
    </row>
    <row r="3439" spans="1:6" outlineLevel="1" x14ac:dyDescent="0.25">
      <c r="B3439" s="34" t="s">
        <v>742</v>
      </c>
      <c r="C3439" s="39">
        <v>2.7370000000000001</v>
      </c>
      <c r="D3439" s="39" t="s">
        <v>201</v>
      </c>
      <c r="E3439" s="35">
        <v>2316.91</v>
      </c>
      <c r="F3439" s="35">
        <f>+C3439*E3439</f>
        <v>6341.38267</v>
      </c>
    </row>
    <row r="3440" spans="1:6" outlineLevel="1" x14ac:dyDescent="0.25">
      <c r="B3440" s="34" t="s">
        <v>743</v>
      </c>
      <c r="C3440" s="39">
        <v>0.374</v>
      </c>
      <c r="D3440" s="39" t="s">
        <v>201</v>
      </c>
      <c r="E3440" s="35">
        <v>2417.14</v>
      </c>
      <c r="F3440" s="35">
        <f>+C3440*E3440</f>
        <v>904.01035999999999</v>
      </c>
    </row>
    <row r="3441" spans="1:6" outlineLevel="1" x14ac:dyDescent="0.25">
      <c r="B3441" s="34" t="s">
        <v>437</v>
      </c>
      <c r="C3441" s="39">
        <v>3.1110000000000002</v>
      </c>
      <c r="D3441" s="39" t="s">
        <v>201</v>
      </c>
      <c r="E3441" s="35">
        <v>490.77</v>
      </c>
      <c r="F3441" s="35">
        <f>+C3441*E3441</f>
        <v>1526.78547</v>
      </c>
    </row>
    <row r="3442" spans="1:6" outlineLevel="1" x14ac:dyDescent="0.25">
      <c r="B3442" s="34" t="s">
        <v>447</v>
      </c>
      <c r="C3442" s="39">
        <v>1</v>
      </c>
      <c r="D3442" s="39" t="s">
        <v>252</v>
      </c>
      <c r="E3442" s="35">
        <v>6412.46</v>
      </c>
      <c r="F3442" s="35">
        <f>+C3442*E3442</f>
        <v>6412.46</v>
      </c>
    </row>
    <row r="3443" spans="1:6" outlineLevel="1" x14ac:dyDescent="0.25">
      <c r="B3443" s="34"/>
      <c r="C3443" s="39"/>
      <c r="D3443" s="39"/>
      <c r="E3443" s="35"/>
      <c r="F3443" s="35"/>
    </row>
    <row r="3444" spans="1:6" outlineLevel="1" x14ac:dyDescent="0.25">
      <c r="A3444" s="77"/>
      <c r="B3444" s="33" t="s">
        <v>775</v>
      </c>
      <c r="C3444" s="50"/>
      <c r="D3444" s="50"/>
      <c r="E3444" s="40" t="s">
        <v>252</v>
      </c>
      <c r="F3444" s="40">
        <f>SUM(F3446:F3449)</f>
        <v>15184.638500000001</v>
      </c>
    </row>
    <row r="3445" spans="1:6" outlineLevel="1" x14ac:dyDescent="0.25">
      <c r="B3445" s="34" t="s">
        <v>774</v>
      </c>
      <c r="C3445" s="39"/>
      <c r="D3445" s="39"/>
      <c r="E3445" s="35"/>
      <c r="F3445" s="35"/>
    </row>
    <row r="3446" spans="1:6" outlineLevel="1" x14ac:dyDescent="0.25">
      <c r="B3446" s="34" t="s">
        <v>746</v>
      </c>
      <c r="C3446" s="39">
        <v>2.7370000000000001</v>
      </c>
      <c r="D3446" s="39" t="s">
        <v>201</v>
      </c>
      <c r="E3446" s="35">
        <v>2316.91</v>
      </c>
      <c r="F3446" s="35">
        <f>+C3446*E3446</f>
        <v>6341.38267</v>
      </c>
    </row>
    <row r="3447" spans="1:6" outlineLevel="1" x14ac:dyDescent="0.25">
      <c r="B3447" s="34" t="s">
        <v>743</v>
      </c>
      <c r="C3447" s="39">
        <v>0.374</v>
      </c>
      <c r="D3447" s="39" t="s">
        <v>201</v>
      </c>
      <c r="E3447" s="35">
        <v>2417.14</v>
      </c>
      <c r="F3447" s="35">
        <f>+C3447*E3447</f>
        <v>904.01035999999999</v>
      </c>
    </row>
    <row r="3448" spans="1:6" outlineLevel="1" x14ac:dyDescent="0.25">
      <c r="B3448" s="34" t="s">
        <v>437</v>
      </c>
      <c r="C3448" s="39">
        <v>3.1110000000000002</v>
      </c>
      <c r="D3448" s="39" t="s">
        <v>201</v>
      </c>
      <c r="E3448" s="35">
        <v>490.77</v>
      </c>
      <c r="F3448" s="35">
        <f>+C3448*E3448</f>
        <v>1526.78547</v>
      </c>
    </row>
    <row r="3449" spans="1:6" outlineLevel="1" x14ac:dyDescent="0.25">
      <c r="B3449" s="34" t="s">
        <v>447</v>
      </c>
      <c r="C3449" s="39">
        <v>1</v>
      </c>
      <c r="D3449" s="39" t="s">
        <v>252</v>
      </c>
      <c r="E3449" s="35">
        <v>6412.46</v>
      </c>
      <c r="F3449" s="35">
        <f>+C3449*E3449</f>
        <v>6412.46</v>
      </c>
    </row>
    <row r="3450" spans="1:6" outlineLevel="1" x14ac:dyDescent="0.25">
      <c r="B3450" s="34"/>
      <c r="C3450" s="39"/>
      <c r="D3450" s="39"/>
      <c r="E3450" s="35"/>
      <c r="F3450" s="35"/>
    </row>
    <row r="3451" spans="1:6" outlineLevel="1" x14ac:dyDescent="0.25">
      <c r="A3451" s="77"/>
      <c r="B3451" s="33" t="s">
        <v>776</v>
      </c>
      <c r="C3451" s="50"/>
      <c r="D3451" s="50"/>
      <c r="E3451" s="40" t="s">
        <v>252</v>
      </c>
      <c r="F3451" s="40">
        <f>SUM(F3453:F3456)</f>
        <v>15184.638500000001</v>
      </c>
    </row>
    <row r="3452" spans="1:6" outlineLevel="1" x14ac:dyDescent="0.25">
      <c r="B3452" s="34" t="s">
        <v>774</v>
      </c>
      <c r="C3452" s="39"/>
      <c r="D3452" s="39"/>
      <c r="E3452" s="35"/>
      <c r="F3452" s="35"/>
    </row>
    <row r="3453" spans="1:6" outlineLevel="1" x14ac:dyDescent="0.25">
      <c r="B3453" s="34" t="s">
        <v>742</v>
      </c>
      <c r="C3453" s="39">
        <v>2.7370000000000001</v>
      </c>
      <c r="D3453" s="39" t="s">
        <v>201</v>
      </c>
      <c r="E3453" s="35">
        <v>2316.91</v>
      </c>
      <c r="F3453" s="35">
        <f>+C3453*E3453</f>
        <v>6341.38267</v>
      </c>
    </row>
    <row r="3454" spans="1:6" outlineLevel="1" x14ac:dyDescent="0.25">
      <c r="B3454" s="34" t="s">
        <v>743</v>
      </c>
      <c r="C3454" s="39">
        <v>0.374</v>
      </c>
      <c r="D3454" s="39" t="s">
        <v>201</v>
      </c>
      <c r="E3454" s="35">
        <v>2417.14</v>
      </c>
      <c r="F3454" s="35">
        <f>+C3454*E3454</f>
        <v>904.01035999999999</v>
      </c>
    </row>
    <row r="3455" spans="1:6" outlineLevel="1" x14ac:dyDescent="0.25">
      <c r="B3455" s="34" t="s">
        <v>437</v>
      </c>
      <c r="C3455" s="39">
        <v>3.1110000000000002</v>
      </c>
      <c r="D3455" s="39" t="s">
        <v>201</v>
      </c>
      <c r="E3455" s="35">
        <v>490.77</v>
      </c>
      <c r="F3455" s="35">
        <f>+C3455*E3455</f>
        <v>1526.78547</v>
      </c>
    </row>
    <row r="3456" spans="1:6" outlineLevel="1" x14ac:dyDescent="0.25">
      <c r="B3456" s="34" t="s">
        <v>447</v>
      </c>
      <c r="C3456" s="39">
        <v>1</v>
      </c>
      <c r="D3456" s="39" t="s">
        <v>252</v>
      </c>
      <c r="E3456" s="35">
        <v>6412.46</v>
      </c>
      <c r="F3456" s="35">
        <f>+C3456*E3456</f>
        <v>6412.46</v>
      </c>
    </row>
    <row r="3457" spans="1:6" outlineLevel="1" x14ac:dyDescent="0.25">
      <c r="B3457" s="34"/>
      <c r="C3457" s="39"/>
      <c r="D3457" s="39"/>
      <c r="E3457" s="35"/>
      <c r="F3457" s="35"/>
    </row>
    <row r="3458" spans="1:6" outlineLevel="1" x14ac:dyDescent="0.25">
      <c r="A3458" s="77"/>
      <c r="B3458" s="33" t="s">
        <v>777</v>
      </c>
      <c r="C3458" s="50"/>
      <c r="D3458" s="50"/>
      <c r="E3458" s="40" t="s">
        <v>252</v>
      </c>
      <c r="F3458" s="40">
        <f>SUM(F3460:F3463)</f>
        <v>15184.638500000001</v>
      </c>
    </row>
    <row r="3459" spans="1:6" outlineLevel="1" x14ac:dyDescent="0.25">
      <c r="B3459" s="34" t="s">
        <v>774</v>
      </c>
      <c r="C3459" s="39"/>
      <c r="D3459" s="39"/>
      <c r="E3459" s="35"/>
      <c r="F3459" s="35"/>
    </row>
    <row r="3460" spans="1:6" outlineLevel="1" x14ac:dyDescent="0.25">
      <c r="B3460" s="34" t="s">
        <v>746</v>
      </c>
      <c r="C3460" s="39">
        <v>2.7370000000000001</v>
      </c>
      <c r="D3460" s="39" t="s">
        <v>201</v>
      </c>
      <c r="E3460" s="35">
        <v>2316.91</v>
      </c>
      <c r="F3460" s="35">
        <f>+C3460*E3460</f>
        <v>6341.38267</v>
      </c>
    </row>
    <row r="3461" spans="1:6" outlineLevel="1" x14ac:dyDescent="0.25">
      <c r="B3461" s="34" t="s">
        <v>743</v>
      </c>
      <c r="C3461" s="39">
        <v>0.374</v>
      </c>
      <c r="D3461" s="39" t="s">
        <v>201</v>
      </c>
      <c r="E3461" s="35">
        <v>2417.14</v>
      </c>
      <c r="F3461" s="35">
        <f>+C3461*E3461</f>
        <v>904.01035999999999</v>
      </c>
    </row>
    <row r="3462" spans="1:6" outlineLevel="1" x14ac:dyDescent="0.25">
      <c r="B3462" s="34" t="s">
        <v>437</v>
      </c>
      <c r="C3462" s="39">
        <v>3.1110000000000002</v>
      </c>
      <c r="D3462" s="39" t="s">
        <v>201</v>
      </c>
      <c r="E3462" s="35">
        <v>490.77</v>
      </c>
      <c r="F3462" s="35">
        <f>+C3462*E3462</f>
        <v>1526.78547</v>
      </c>
    </row>
    <row r="3463" spans="1:6" outlineLevel="1" x14ac:dyDescent="0.25">
      <c r="B3463" s="34" t="s">
        <v>447</v>
      </c>
      <c r="C3463" s="39">
        <v>1</v>
      </c>
      <c r="D3463" s="39" t="s">
        <v>252</v>
      </c>
      <c r="E3463" s="35">
        <v>6412.46</v>
      </c>
      <c r="F3463" s="35">
        <f>+C3463*E3463</f>
        <v>6412.46</v>
      </c>
    </row>
    <row r="3464" spans="1:6" outlineLevel="1" x14ac:dyDescent="0.25">
      <c r="B3464" s="34"/>
      <c r="C3464" s="39"/>
      <c r="D3464" s="39"/>
      <c r="E3464" s="35"/>
      <c r="F3464" s="35"/>
    </row>
    <row r="3465" spans="1:6" ht="31.5" outlineLevel="1" x14ac:dyDescent="0.25">
      <c r="A3465" s="77"/>
      <c r="B3465" s="33" t="s">
        <v>778</v>
      </c>
      <c r="C3465" s="50"/>
      <c r="D3465" s="50"/>
      <c r="E3465" s="40" t="s">
        <v>252</v>
      </c>
      <c r="F3465" s="40">
        <f>SUM(F3467:F3470)</f>
        <v>15448.638500000001</v>
      </c>
    </row>
    <row r="3466" spans="1:6" outlineLevel="1" x14ac:dyDescent="0.25">
      <c r="B3466" s="34" t="s">
        <v>774</v>
      </c>
      <c r="C3466" s="39"/>
      <c r="D3466" s="39"/>
      <c r="E3466" s="35"/>
      <c r="F3466" s="35"/>
    </row>
    <row r="3467" spans="1:6" outlineLevel="1" x14ac:dyDescent="0.25">
      <c r="B3467" s="34" t="s">
        <v>742</v>
      </c>
      <c r="C3467" s="39">
        <v>2.7370000000000001</v>
      </c>
      <c r="D3467" s="39" t="s">
        <v>201</v>
      </c>
      <c r="E3467" s="35">
        <v>2316.91</v>
      </c>
      <c r="F3467" s="35">
        <f>+C3467*E3467</f>
        <v>6341.38267</v>
      </c>
    </row>
    <row r="3468" spans="1:6" outlineLevel="1" x14ac:dyDescent="0.25">
      <c r="B3468" s="34" t="s">
        <v>743</v>
      </c>
      <c r="C3468" s="39">
        <v>0.374</v>
      </c>
      <c r="D3468" s="39" t="s">
        <v>201</v>
      </c>
      <c r="E3468" s="35">
        <v>2417.14</v>
      </c>
      <c r="F3468" s="35">
        <f>+C3468*E3468</f>
        <v>904.01035999999999</v>
      </c>
    </row>
    <row r="3469" spans="1:6" outlineLevel="1" x14ac:dyDescent="0.25">
      <c r="B3469" s="34" t="s">
        <v>437</v>
      </c>
      <c r="C3469" s="39">
        <v>3.1110000000000002</v>
      </c>
      <c r="D3469" s="39" t="s">
        <v>201</v>
      </c>
      <c r="E3469" s="35">
        <v>490.77</v>
      </c>
      <c r="F3469" s="35">
        <f>+C3469*E3469</f>
        <v>1526.78547</v>
      </c>
    </row>
    <row r="3470" spans="1:6" outlineLevel="1" x14ac:dyDescent="0.25">
      <c r="B3470" s="34" t="s">
        <v>449</v>
      </c>
      <c r="C3470" s="39">
        <v>1</v>
      </c>
      <c r="D3470" s="39" t="s">
        <v>252</v>
      </c>
      <c r="E3470" s="35">
        <v>6676.46</v>
      </c>
      <c r="F3470" s="35">
        <f>+C3470*E3470</f>
        <v>6676.46</v>
      </c>
    </row>
    <row r="3471" spans="1:6" outlineLevel="1" x14ac:dyDescent="0.25">
      <c r="B3471" s="34"/>
      <c r="C3471" s="39"/>
      <c r="D3471" s="39"/>
      <c r="E3471" s="35"/>
      <c r="F3471" s="35"/>
    </row>
    <row r="3472" spans="1:6" ht="31.5" outlineLevel="1" x14ac:dyDescent="0.25">
      <c r="A3472" s="77"/>
      <c r="B3472" s="33" t="s">
        <v>779</v>
      </c>
      <c r="C3472" s="50"/>
      <c r="D3472" s="50"/>
      <c r="E3472" s="40" t="s">
        <v>252</v>
      </c>
      <c r="F3472" s="40">
        <f>SUM(F3474:F3477)</f>
        <v>15448.638500000001</v>
      </c>
    </row>
    <row r="3473" spans="1:6" outlineLevel="1" x14ac:dyDescent="0.25">
      <c r="B3473" s="34" t="s">
        <v>774</v>
      </c>
      <c r="C3473" s="39"/>
      <c r="D3473" s="39"/>
      <c r="E3473" s="35"/>
      <c r="F3473" s="35"/>
    </row>
    <row r="3474" spans="1:6" outlineLevel="1" x14ac:dyDescent="0.25">
      <c r="B3474" s="34" t="s">
        <v>746</v>
      </c>
      <c r="C3474" s="39">
        <v>2.7370000000000001</v>
      </c>
      <c r="D3474" s="39" t="s">
        <v>201</v>
      </c>
      <c r="E3474" s="35">
        <v>2316.91</v>
      </c>
      <c r="F3474" s="35">
        <f>+C3474*E3474</f>
        <v>6341.38267</v>
      </c>
    </row>
    <row r="3475" spans="1:6" outlineLevel="1" x14ac:dyDescent="0.25">
      <c r="B3475" s="34" t="s">
        <v>743</v>
      </c>
      <c r="C3475" s="39">
        <v>0.374</v>
      </c>
      <c r="D3475" s="39" t="s">
        <v>201</v>
      </c>
      <c r="E3475" s="35">
        <v>2417.14</v>
      </c>
      <c r="F3475" s="35">
        <f>+C3475*E3475</f>
        <v>904.01035999999999</v>
      </c>
    </row>
    <row r="3476" spans="1:6" outlineLevel="1" x14ac:dyDescent="0.25">
      <c r="B3476" s="34" t="s">
        <v>437</v>
      </c>
      <c r="C3476" s="39">
        <v>3.1110000000000002</v>
      </c>
      <c r="D3476" s="39" t="s">
        <v>201</v>
      </c>
      <c r="E3476" s="35">
        <v>490.77</v>
      </c>
      <c r="F3476" s="35">
        <f>+C3476*E3476</f>
        <v>1526.78547</v>
      </c>
    </row>
    <row r="3477" spans="1:6" outlineLevel="1" x14ac:dyDescent="0.25">
      <c r="B3477" s="34" t="s">
        <v>449</v>
      </c>
      <c r="C3477" s="39">
        <v>1</v>
      </c>
      <c r="D3477" s="39" t="s">
        <v>252</v>
      </c>
      <c r="E3477" s="35">
        <v>6676.46</v>
      </c>
      <c r="F3477" s="35">
        <f>+C3477*E3477</f>
        <v>6676.46</v>
      </c>
    </row>
    <row r="3478" spans="1:6" outlineLevel="1" x14ac:dyDescent="0.25">
      <c r="B3478" s="34"/>
      <c r="C3478" s="39"/>
      <c r="D3478" s="39"/>
      <c r="E3478" s="35"/>
      <c r="F3478" s="35"/>
    </row>
    <row r="3479" spans="1:6" ht="31.5" outlineLevel="1" x14ac:dyDescent="0.25">
      <c r="A3479" s="77"/>
      <c r="B3479" s="33" t="s">
        <v>780</v>
      </c>
      <c r="C3479" s="50"/>
      <c r="D3479" s="50"/>
      <c r="E3479" s="40" t="s">
        <v>252</v>
      </c>
      <c r="F3479" s="40">
        <f>SUM(F3481:F3484)</f>
        <v>15448.638500000001</v>
      </c>
    </row>
    <row r="3480" spans="1:6" outlineLevel="1" x14ac:dyDescent="0.25">
      <c r="B3480" s="34" t="s">
        <v>774</v>
      </c>
      <c r="C3480" s="39"/>
      <c r="D3480" s="39"/>
      <c r="E3480" s="35"/>
      <c r="F3480" s="35"/>
    </row>
    <row r="3481" spans="1:6" outlineLevel="1" x14ac:dyDescent="0.25">
      <c r="B3481" s="34" t="s">
        <v>742</v>
      </c>
      <c r="C3481" s="39">
        <v>2.7370000000000001</v>
      </c>
      <c r="D3481" s="39" t="s">
        <v>201</v>
      </c>
      <c r="E3481" s="35">
        <v>2316.91</v>
      </c>
      <c r="F3481" s="35">
        <f>+C3481*E3481</f>
        <v>6341.38267</v>
      </c>
    </row>
    <row r="3482" spans="1:6" outlineLevel="1" x14ac:dyDescent="0.25">
      <c r="B3482" s="34" t="s">
        <v>743</v>
      </c>
      <c r="C3482" s="39">
        <v>0.374</v>
      </c>
      <c r="D3482" s="39" t="s">
        <v>201</v>
      </c>
      <c r="E3482" s="35">
        <v>2417.14</v>
      </c>
      <c r="F3482" s="35">
        <f>+C3482*E3482</f>
        <v>904.01035999999999</v>
      </c>
    </row>
    <row r="3483" spans="1:6" outlineLevel="1" x14ac:dyDescent="0.25">
      <c r="B3483" s="34" t="s">
        <v>437</v>
      </c>
      <c r="C3483" s="39">
        <v>3.1110000000000002</v>
      </c>
      <c r="D3483" s="39" t="s">
        <v>201</v>
      </c>
      <c r="E3483" s="35">
        <v>490.77</v>
      </c>
      <c r="F3483" s="35">
        <f>+C3483*E3483</f>
        <v>1526.78547</v>
      </c>
    </row>
    <row r="3484" spans="1:6" outlineLevel="1" x14ac:dyDescent="0.25">
      <c r="B3484" s="34" t="s">
        <v>449</v>
      </c>
      <c r="C3484" s="39">
        <v>1</v>
      </c>
      <c r="D3484" s="39" t="s">
        <v>252</v>
      </c>
      <c r="E3484" s="35">
        <v>6676.46</v>
      </c>
      <c r="F3484" s="35">
        <f>+C3484*E3484</f>
        <v>6676.46</v>
      </c>
    </row>
    <row r="3485" spans="1:6" outlineLevel="1" x14ac:dyDescent="0.25">
      <c r="B3485" s="34"/>
      <c r="C3485" s="39"/>
      <c r="D3485" s="39"/>
      <c r="E3485" s="35"/>
      <c r="F3485" s="35"/>
    </row>
    <row r="3486" spans="1:6" ht="31.5" outlineLevel="1" x14ac:dyDescent="0.25">
      <c r="A3486" s="77"/>
      <c r="B3486" s="33" t="s">
        <v>781</v>
      </c>
      <c r="C3486" s="50"/>
      <c r="D3486" s="50"/>
      <c r="E3486" s="40" t="s">
        <v>252</v>
      </c>
      <c r="F3486" s="40">
        <f>SUM(F3488:F3491)</f>
        <v>15448.638500000001</v>
      </c>
    </row>
    <row r="3487" spans="1:6" outlineLevel="1" x14ac:dyDescent="0.25">
      <c r="B3487" s="34" t="s">
        <v>774</v>
      </c>
      <c r="C3487" s="39"/>
      <c r="D3487" s="39"/>
      <c r="E3487" s="35"/>
      <c r="F3487" s="35"/>
    </row>
    <row r="3488" spans="1:6" outlineLevel="1" x14ac:dyDescent="0.25">
      <c r="B3488" s="34" t="s">
        <v>746</v>
      </c>
      <c r="C3488" s="39">
        <v>2.7370000000000001</v>
      </c>
      <c r="D3488" s="39" t="s">
        <v>201</v>
      </c>
      <c r="E3488" s="35">
        <v>2316.91</v>
      </c>
      <c r="F3488" s="35">
        <f>+C3488*E3488</f>
        <v>6341.38267</v>
      </c>
    </row>
    <row r="3489" spans="1:6" outlineLevel="1" x14ac:dyDescent="0.25">
      <c r="B3489" s="34" t="s">
        <v>743</v>
      </c>
      <c r="C3489" s="39">
        <v>0.374</v>
      </c>
      <c r="D3489" s="39" t="s">
        <v>201</v>
      </c>
      <c r="E3489" s="35">
        <v>2417.14</v>
      </c>
      <c r="F3489" s="35">
        <f>+C3489*E3489</f>
        <v>904.01035999999999</v>
      </c>
    </row>
    <row r="3490" spans="1:6" outlineLevel="1" x14ac:dyDescent="0.25">
      <c r="B3490" s="34" t="s">
        <v>437</v>
      </c>
      <c r="C3490" s="39">
        <v>3.1110000000000002</v>
      </c>
      <c r="D3490" s="39" t="s">
        <v>201</v>
      </c>
      <c r="E3490" s="35">
        <v>490.77</v>
      </c>
      <c r="F3490" s="35">
        <f>+C3490*E3490</f>
        <v>1526.78547</v>
      </c>
    </row>
    <row r="3491" spans="1:6" outlineLevel="1" x14ac:dyDescent="0.25">
      <c r="B3491" s="34" t="s">
        <v>449</v>
      </c>
      <c r="C3491" s="39">
        <v>1</v>
      </c>
      <c r="D3491" s="39" t="s">
        <v>252</v>
      </c>
      <c r="E3491" s="35">
        <v>6676.46</v>
      </c>
      <c r="F3491" s="35">
        <f>+C3491*E3491</f>
        <v>6676.46</v>
      </c>
    </row>
    <row r="3492" spans="1:6" outlineLevel="1" x14ac:dyDescent="0.25">
      <c r="B3492" s="34"/>
      <c r="C3492" s="39"/>
      <c r="D3492" s="39"/>
      <c r="E3492" s="35"/>
      <c r="F3492" s="35"/>
    </row>
    <row r="3493" spans="1:6" ht="31.5" outlineLevel="1" x14ac:dyDescent="0.25">
      <c r="A3493" s="77"/>
      <c r="B3493" s="33" t="s">
        <v>782</v>
      </c>
      <c r="C3493" s="50"/>
      <c r="D3493" s="50"/>
      <c r="E3493" s="40" t="s">
        <v>252</v>
      </c>
      <c r="F3493" s="40">
        <f>SUM(F3495:F3498)</f>
        <v>15657.638500000001</v>
      </c>
    </row>
    <row r="3494" spans="1:6" outlineLevel="1" x14ac:dyDescent="0.25">
      <c r="B3494" s="34" t="s">
        <v>774</v>
      </c>
      <c r="C3494" s="39"/>
      <c r="D3494" s="39"/>
      <c r="E3494" s="35"/>
      <c r="F3494" s="35"/>
    </row>
    <row r="3495" spans="1:6" outlineLevel="1" x14ac:dyDescent="0.25">
      <c r="B3495" s="34" t="s">
        <v>742</v>
      </c>
      <c r="C3495" s="39">
        <v>2.7370000000000001</v>
      </c>
      <c r="D3495" s="39" t="s">
        <v>201</v>
      </c>
      <c r="E3495" s="35">
        <v>2316.91</v>
      </c>
      <c r="F3495" s="35">
        <f>+C3495*E3495</f>
        <v>6341.38267</v>
      </c>
    </row>
    <row r="3496" spans="1:6" outlineLevel="1" x14ac:dyDescent="0.25">
      <c r="B3496" s="34" t="s">
        <v>743</v>
      </c>
      <c r="C3496" s="39">
        <v>0.374</v>
      </c>
      <c r="D3496" s="39" t="s">
        <v>201</v>
      </c>
      <c r="E3496" s="35">
        <v>2417.14</v>
      </c>
      <c r="F3496" s="35">
        <f>+C3496*E3496</f>
        <v>904.01035999999999</v>
      </c>
    </row>
    <row r="3497" spans="1:6" outlineLevel="1" x14ac:dyDescent="0.25">
      <c r="B3497" s="34" t="s">
        <v>437</v>
      </c>
      <c r="C3497" s="39">
        <v>3.1110000000000002</v>
      </c>
      <c r="D3497" s="39" t="s">
        <v>201</v>
      </c>
      <c r="E3497" s="35">
        <v>490.77</v>
      </c>
      <c r="F3497" s="35">
        <f>+C3497*E3497</f>
        <v>1526.78547</v>
      </c>
    </row>
    <row r="3498" spans="1:6" outlineLevel="1" x14ac:dyDescent="0.25">
      <c r="B3498" s="34" t="s">
        <v>451</v>
      </c>
      <c r="C3498" s="39">
        <v>1</v>
      </c>
      <c r="D3498" s="39" t="s">
        <v>252</v>
      </c>
      <c r="E3498" s="35">
        <v>6885.46</v>
      </c>
      <c r="F3498" s="35">
        <f>+C3498*E3498</f>
        <v>6885.46</v>
      </c>
    </row>
    <row r="3499" spans="1:6" outlineLevel="1" x14ac:dyDescent="0.25">
      <c r="B3499" s="34"/>
      <c r="C3499" s="39"/>
      <c r="D3499" s="39"/>
      <c r="E3499" s="35"/>
      <c r="F3499" s="35"/>
    </row>
    <row r="3500" spans="1:6" ht="31.5" outlineLevel="1" x14ac:dyDescent="0.25">
      <c r="A3500" s="77"/>
      <c r="B3500" s="33" t="s">
        <v>783</v>
      </c>
      <c r="C3500" s="50"/>
      <c r="D3500" s="50"/>
      <c r="E3500" s="40" t="s">
        <v>252</v>
      </c>
      <c r="F3500" s="40">
        <f>SUM(F3502:F3505)</f>
        <v>15657.638500000001</v>
      </c>
    </row>
    <row r="3501" spans="1:6" outlineLevel="1" x14ac:dyDescent="0.25">
      <c r="B3501" s="34" t="s">
        <v>774</v>
      </c>
      <c r="C3501" s="39"/>
      <c r="D3501" s="39"/>
      <c r="E3501" s="35"/>
      <c r="F3501" s="35"/>
    </row>
    <row r="3502" spans="1:6" outlineLevel="1" x14ac:dyDescent="0.25">
      <c r="B3502" s="34" t="s">
        <v>746</v>
      </c>
      <c r="C3502" s="39">
        <v>2.7370000000000001</v>
      </c>
      <c r="D3502" s="39" t="s">
        <v>201</v>
      </c>
      <c r="E3502" s="35">
        <v>2316.91</v>
      </c>
      <c r="F3502" s="35">
        <f>+C3502*E3502</f>
        <v>6341.38267</v>
      </c>
    </row>
    <row r="3503" spans="1:6" outlineLevel="1" x14ac:dyDescent="0.25">
      <c r="B3503" s="34" t="s">
        <v>743</v>
      </c>
      <c r="C3503" s="39">
        <v>0.374</v>
      </c>
      <c r="D3503" s="39" t="s">
        <v>201</v>
      </c>
      <c r="E3503" s="35">
        <v>2417.14</v>
      </c>
      <c r="F3503" s="35">
        <f>+C3503*E3503</f>
        <v>904.01035999999999</v>
      </c>
    </row>
    <row r="3504" spans="1:6" outlineLevel="1" x14ac:dyDescent="0.25">
      <c r="B3504" s="34" t="s">
        <v>437</v>
      </c>
      <c r="C3504" s="39">
        <v>3.1110000000000002</v>
      </c>
      <c r="D3504" s="39" t="s">
        <v>201</v>
      </c>
      <c r="E3504" s="35">
        <v>490.77</v>
      </c>
      <c r="F3504" s="35">
        <f>+C3504*E3504</f>
        <v>1526.78547</v>
      </c>
    </row>
    <row r="3505" spans="1:6" outlineLevel="1" x14ac:dyDescent="0.25">
      <c r="B3505" s="34" t="s">
        <v>451</v>
      </c>
      <c r="C3505" s="39">
        <v>1</v>
      </c>
      <c r="D3505" s="39" t="s">
        <v>252</v>
      </c>
      <c r="E3505" s="35">
        <v>6885.46</v>
      </c>
      <c r="F3505" s="35">
        <f>+C3505*E3505</f>
        <v>6885.46</v>
      </c>
    </row>
    <row r="3506" spans="1:6" outlineLevel="1" x14ac:dyDescent="0.25">
      <c r="B3506" s="34"/>
      <c r="C3506" s="39"/>
      <c r="D3506" s="39"/>
      <c r="E3506" s="35"/>
      <c r="F3506" s="35"/>
    </row>
    <row r="3507" spans="1:6" ht="31.5" outlineLevel="1" x14ac:dyDescent="0.25">
      <c r="A3507" s="77"/>
      <c r="B3507" s="33" t="s">
        <v>784</v>
      </c>
      <c r="C3507" s="50"/>
      <c r="D3507" s="50"/>
      <c r="E3507" s="40" t="s">
        <v>252</v>
      </c>
      <c r="F3507" s="40">
        <f>SUM(F3509:F3512)</f>
        <v>15657.638500000001</v>
      </c>
    </row>
    <row r="3508" spans="1:6" outlineLevel="1" x14ac:dyDescent="0.25">
      <c r="B3508" s="34" t="s">
        <v>774</v>
      </c>
      <c r="C3508" s="39"/>
      <c r="D3508" s="39"/>
      <c r="E3508" s="35"/>
      <c r="F3508" s="35"/>
    </row>
    <row r="3509" spans="1:6" outlineLevel="1" x14ac:dyDescent="0.25">
      <c r="B3509" s="34" t="s">
        <v>742</v>
      </c>
      <c r="C3509" s="39">
        <v>2.7370000000000001</v>
      </c>
      <c r="D3509" s="39" t="s">
        <v>201</v>
      </c>
      <c r="E3509" s="35">
        <v>2316.91</v>
      </c>
      <c r="F3509" s="35">
        <f>+C3509*E3509</f>
        <v>6341.38267</v>
      </c>
    </row>
    <row r="3510" spans="1:6" outlineLevel="1" x14ac:dyDescent="0.25">
      <c r="B3510" s="34" t="s">
        <v>743</v>
      </c>
      <c r="C3510" s="39">
        <v>0.374</v>
      </c>
      <c r="D3510" s="39" t="s">
        <v>201</v>
      </c>
      <c r="E3510" s="35">
        <v>2417.14</v>
      </c>
      <c r="F3510" s="35">
        <f>+C3510*E3510</f>
        <v>904.01035999999999</v>
      </c>
    </row>
    <row r="3511" spans="1:6" outlineLevel="1" x14ac:dyDescent="0.25">
      <c r="B3511" s="34" t="s">
        <v>437</v>
      </c>
      <c r="C3511" s="39">
        <v>3.1110000000000002</v>
      </c>
      <c r="D3511" s="39" t="s">
        <v>201</v>
      </c>
      <c r="E3511" s="35">
        <v>490.77</v>
      </c>
      <c r="F3511" s="35">
        <f>+C3511*E3511</f>
        <v>1526.78547</v>
      </c>
    </row>
    <row r="3512" spans="1:6" outlineLevel="1" x14ac:dyDescent="0.25">
      <c r="B3512" s="34" t="s">
        <v>451</v>
      </c>
      <c r="C3512" s="39">
        <v>1</v>
      </c>
      <c r="D3512" s="39" t="s">
        <v>252</v>
      </c>
      <c r="E3512" s="35">
        <v>6885.46</v>
      </c>
      <c r="F3512" s="35">
        <f>+C3512*E3512</f>
        <v>6885.46</v>
      </c>
    </row>
    <row r="3513" spans="1:6" outlineLevel="1" x14ac:dyDescent="0.25">
      <c r="B3513" s="34"/>
      <c r="C3513" s="39"/>
      <c r="D3513" s="39"/>
      <c r="E3513" s="35"/>
      <c r="F3513" s="35"/>
    </row>
    <row r="3514" spans="1:6" ht="31.5" outlineLevel="1" x14ac:dyDescent="0.25">
      <c r="A3514" s="77"/>
      <c r="B3514" s="33" t="s">
        <v>785</v>
      </c>
      <c r="C3514" s="50"/>
      <c r="D3514" s="50"/>
      <c r="E3514" s="40" t="s">
        <v>252</v>
      </c>
      <c r="F3514" s="40">
        <f>SUM(F3516:F3519)</f>
        <v>15657.638500000001</v>
      </c>
    </row>
    <row r="3515" spans="1:6" outlineLevel="1" x14ac:dyDescent="0.25">
      <c r="B3515" s="34" t="s">
        <v>774</v>
      </c>
      <c r="C3515" s="39"/>
      <c r="D3515" s="39"/>
      <c r="E3515" s="35"/>
      <c r="F3515" s="35"/>
    </row>
    <row r="3516" spans="1:6" outlineLevel="1" x14ac:dyDescent="0.25">
      <c r="B3516" s="34" t="s">
        <v>746</v>
      </c>
      <c r="C3516" s="39">
        <v>2.7370000000000001</v>
      </c>
      <c r="D3516" s="39" t="s">
        <v>201</v>
      </c>
      <c r="E3516" s="35">
        <v>2316.91</v>
      </c>
      <c r="F3516" s="35">
        <f>+C3516*E3516</f>
        <v>6341.38267</v>
      </c>
    </row>
    <row r="3517" spans="1:6" outlineLevel="1" x14ac:dyDescent="0.25">
      <c r="B3517" s="34" t="s">
        <v>743</v>
      </c>
      <c r="C3517" s="39">
        <v>0.374</v>
      </c>
      <c r="D3517" s="39" t="s">
        <v>201</v>
      </c>
      <c r="E3517" s="35">
        <v>2417.14</v>
      </c>
      <c r="F3517" s="35">
        <f>+C3517*E3517</f>
        <v>904.01035999999999</v>
      </c>
    </row>
    <row r="3518" spans="1:6" outlineLevel="1" x14ac:dyDescent="0.25">
      <c r="B3518" s="34" t="s">
        <v>437</v>
      </c>
      <c r="C3518" s="39">
        <v>3.1110000000000002</v>
      </c>
      <c r="D3518" s="39" t="s">
        <v>201</v>
      </c>
      <c r="E3518" s="35">
        <v>490.77</v>
      </c>
      <c r="F3518" s="35">
        <f>+C3518*E3518</f>
        <v>1526.78547</v>
      </c>
    </row>
    <row r="3519" spans="1:6" outlineLevel="1" x14ac:dyDescent="0.25">
      <c r="B3519" s="34" t="s">
        <v>451</v>
      </c>
      <c r="C3519" s="39">
        <v>1</v>
      </c>
      <c r="D3519" s="39" t="s">
        <v>252</v>
      </c>
      <c r="E3519" s="35">
        <v>6885.46</v>
      </c>
      <c r="F3519" s="35">
        <f>+C3519*E3519</f>
        <v>6885.46</v>
      </c>
    </row>
    <row r="3521" spans="1:6" s="5" customFormat="1" x14ac:dyDescent="0.25">
      <c r="A3521" s="76"/>
      <c r="B3521" s="6" t="s">
        <v>786</v>
      </c>
      <c r="C3521" s="48"/>
      <c r="D3521" s="48"/>
      <c r="E3521" s="7"/>
      <c r="F3521" s="7"/>
    </row>
    <row r="3522" spans="1:6" outlineLevel="1" x14ac:dyDescent="0.25">
      <c r="B3522" s="34"/>
      <c r="C3522" s="39"/>
      <c r="D3522" s="39"/>
      <c r="E3522" s="35"/>
      <c r="F3522" s="35"/>
    </row>
    <row r="3523" spans="1:6" outlineLevel="1" x14ac:dyDescent="0.25">
      <c r="A3523" s="77"/>
      <c r="B3523" s="33" t="s">
        <v>787</v>
      </c>
      <c r="C3523" s="50"/>
      <c r="D3523" s="50"/>
      <c r="E3523" s="40" t="s">
        <v>252</v>
      </c>
      <c r="F3523" s="40">
        <f>SUM(F3524:F3527)</f>
        <v>7531.5699390000009</v>
      </c>
    </row>
    <row r="3524" spans="1:6" outlineLevel="1" x14ac:dyDescent="0.25">
      <c r="B3524" s="34" t="s">
        <v>788</v>
      </c>
      <c r="C3524" s="39">
        <v>4.7899999999999998E-2</v>
      </c>
      <c r="D3524" s="39" t="s">
        <v>201</v>
      </c>
      <c r="E3524" s="35">
        <v>2307.59</v>
      </c>
      <c r="F3524" s="35">
        <f>+C3524*E3524</f>
        <v>110.53356100000001</v>
      </c>
    </row>
    <row r="3525" spans="1:6" outlineLevel="1" x14ac:dyDescent="0.25">
      <c r="B3525" s="34" t="s">
        <v>789</v>
      </c>
      <c r="C3525" s="39">
        <v>0.80820000000000003</v>
      </c>
      <c r="D3525" s="39" t="s">
        <v>201</v>
      </c>
      <c r="E3525" s="35">
        <v>2307.59</v>
      </c>
      <c r="F3525" s="35">
        <f>+C3525*E3525</f>
        <v>1864.9942380000002</v>
      </c>
    </row>
    <row r="3526" spans="1:6" outlineLevel="1" x14ac:dyDescent="0.25">
      <c r="B3526" s="34" t="s">
        <v>437</v>
      </c>
      <c r="C3526" s="39">
        <v>16.667000000000002</v>
      </c>
      <c r="D3526" s="39" t="s">
        <v>290</v>
      </c>
      <c r="E3526" s="35">
        <v>108.82</v>
      </c>
      <c r="F3526" s="35">
        <f>+C3526*E3526</f>
        <v>1813.7029400000001</v>
      </c>
    </row>
    <row r="3527" spans="1:6" outlineLevel="1" x14ac:dyDescent="0.25">
      <c r="B3527" s="34" t="s">
        <v>744</v>
      </c>
      <c r="C3527" s="39">
        <v>1.02</v>
      </c>
      <c r="D3527" s="39" t="s">
        <v>252</v>
      </c>
      <c r="E3527" s="35">
        <v>3668.96</v>
      </c>
      <c r="F3527" s="35">
        <f>+C3527*E3527</f>
        <v>3742.3391999999999</v>
      </c>
    </row>
    <row r="3528" spans="1:6" outlineLevel="1" x14ac:dyDescent="0.25">
      <c r="B3528" s="34"/>
      <c r="C3528" s="39"/>
      <c r="D3528" s="39"/>
      <c r="E3528" s="35"/>
      <c r="F3528" s="35"/>
    </row>
    <row r="3529" spans="1:6" outlineLevel="1" x14ac:dyDescent="0.25">
      <c r="A3529" s="77"/>
      <c r="B3529" s="33" t="s">
        <v>790</v>
      </c>
      <c r="C3529" s="50"/>
      <c r="D3529" s="50"/>
      <c r="E3529" s="40" t="s">
        <v>252</v>
      </c>
      <c r="F3529" s="40">
        <f>SUM(F3530:F3532)</f>
        <v>6969.8871930000005</v>
      </c>
    </row>
    <row r="3530" spans="1:6" outlineLevel="1" x14ac:dyDescent="0.25">
      <c r="B3530" s="34" t="s">
        <v>789</v>
      </c>
      <c r="C3530" s="39">
        <v>0.87470000000000003</v>
      </c>
      <c r="D3530" s="39" t="s">
        <v>201</v>
      </c>
      <c r="E3530" s="35">
        <v>2307.59</v>
      </c>
      <c r="F3530" s="35">
        <f>+C3530*E3530</f>
        <v>2018.4489730000003</v>
      </c>
    </row>
    <row r="3531" spans="1:6" outlineLevel="1" x14ac:dyDescent="0.25">
      <c r="B3531" s="34" t="s">
        <v>437</v>
      </c>
      <c r="C3531" s="39">
        <v>11.111000000000001</v>
      </c>
      <c r="D3531" s="39" t="s">
        <v>290</v>
      </c>
      <c r="E3531" s="35">
        <v>108.82</v>
      </c>
      <c r="F3531" s="35">
        <f>+C3531*E3531</f>
        <v>1209.0990199999999</v>
      </c>
    </row>
    <row r="3532" spans="1:6" outlineLevel="1" x14ac:dyDescent="0.25">
      <c r="B3532" s="34" t="s">
        <v>744</v>
      </c>
      <c r="C3532" s="39">
        <v>1.02</v>
      </c>
      <c r="D3532" s="39" t="s">
        <v>252</v>
      </c>
      <c r="E3532" s="35">
        <v>3668.96</v>
      </c>
      <c r="F3532" s="35">
        <f>+C3532*E3532</f>
        <v>3742.3391999999999</v>
      </c>
    </row>
    <row r="3533" spans="1:6" outlineLevel="1" x14ac:dyDescent="0.25">
      <c r="B3533" s="34"/>
      <c r="C3533" s="39"/>
      <c r="D3533" s="39"/>
      <c r="E3533" s="35"/>
      <c r="F3533" s="35"/>
    </row>
    <row r="3534" spans="1:6" outlineLevel="1" x14ac:dyDescent="0.25">
      <c r="A3534" s="77"/>
      <c r="B3534" s="33" t="s">
        <v>791</v>
      </c>
      <c r="C3534" s="50"/>
      <c r="D3534" s="50"/>
      <c r="E3534" s="40" t="s">
        <v>252</v>
      </c>
      <c r="F3534" s="40">
        <f>SUM(F3535:F3537)</f>
        <v>6354.9518499999995</v>
      </c>
    </row>
    <row r="3535" spans="1:6" outlineLevel="1" x14ac:dyDescent="0.25">
      <c r="B3535" s="34" t="s">
        <v>789</v>
      </c>
      <c r="C3535" s="39">
        <v>0.71299999999999997</v>
      </c>
      <c r="D3535" s="39" t="s">
        <v>201</v>
      </c>
      <c r="E3535" s="35">
        <v>2307.59</v>
      </c>
      <c r="F3535" s="35">
        <f>+C3535*E3535</f>
        <v>1645.31167</v>
      </c>
    </row>
    <row r="3536" spans="1:6" outlineLevel="1" x14ac:dyDescent="0.25">
      <c r="B3536" s="34" t="s">
        <v>437</v>
      </c>
      <c r="C3536" s="39">
        <v>8.8889999999999993</v>
      </c>
      <c r="D3536" s="39" t="s">
        <v>290</v>
      </c>
      <c r="E3536" s="35">
        <v>108.82</v>
      </c>
      <c r="F3536" s="35">
        <f>+C3536*E3536</f>
        <v>967.30097999999987</v>
      </c>
    </row>
    <row r="3537" spans="1:6" outlineLevel="1" x14ac:dyDescent="0.25">
      <c r="B3537" s="34" t="s">
        <v>744</v>
      </c>
      <c r="C3537" s="39">
        <v>1.02</v>
      </c>
      <c r="D3537" s="39" t="s">
        <v>252</v>
      </c>
      <c r="E3537" s="35">
        <v>3668.96</v>
      </c>
      <c r="F3537" s="35">
        <f>+C3537*E3537</f>
        <v>3742.3391999999999</v>
      </c>
    </row>
    <row r="3538" spans="1:6" outlineLevel="1" x14ac:dyDescent="0.25">
      <c r="B3538" s="34"/>
      <c r="C3538" s="39"/>
      <c r="D3538" s="39"/>
      <c r="E3538" s="35"/>
      <c r="F3538" s="35"/>
    </row>
    <row r="3539" spans="1:6" outlineLevel="1" x14ac:dyDescent="0.25">
      <c r="A3539" s="77"/>
      <c r="B3539" s="33" t="s">
        <v>792</v>
      </c>
      <c r="C3539" s="50"/>
      <c r="D3539" s="50"/>
      <c r="E3539" s="40" t="s">
        <v>252</v>
      </c>
      <c r="F3539" s="40">
        <f>SUM(F3540:F3542)</f>
        <v>5832.0893479999995</v>
      </c>
    </row>
    <row r="3540" spans="1:6" outlineLevel="1" x14ac:dyDescent="0.25">
      <c r="B3540" s="34" t="s">
        <v>789</v>
      </c>
      <c r="C3540" s="39">
        <v>0.59119999999999995</v>
      </c>
      <c r="D3540" s="39" t="s">
        <v>201</v>
      </c>
      <c r="E3540" s="35">
        <v>2307.59</v>
      </c>
      <c r="F3540" s="35">
        <f>+C3540*E3540</f>
        <v>1364.247208</v>
      </c>
    </row>
    <row r="3541" spans="1:6" outlineLevel="1" x14ac:dyDescent="0.25">
      <c r="B3541" s="34" t="s">
        <v>437</v>
      </c>
      <c r="C3541" s="39">
        <v>6.6669999999999998</v>
      </c>
      <c r="D3541" s="39" t="s">
        <v>290</v>
      </c>
      <c r="E3541" s="35">
        <v>108.82</v>
      </c>
      <c r="F3541" s="35">
        <f>+C3541*E3541</f>
        <v>725.50293999999997</v>
      </c>
    </row>
    <row r="3542" spans="1:6" outlineLevel="1" x14ac:dyDescent="0.25">
      <c r="B3542" s="34" t="s">
        <v>744</v>
      </c>
      <c r="C3542" s="39">
        <v>1.02</v>
      </c>
      <c r="D3542" s="39" t="s">
        <v>252</v>
      </c>
      <c r="E3542" s="35">
        <v>3668.96</v>
      </c>
      <c r="F3542" s="35">
        <f>+C3542*E3542</f>
        <v>3742.3391999999999</v>
      </c>
    </row>
    <row r="3543" spans="1:6" outlineLevel="1" x14ac:dyDescent="0.25">
      <c r="B3543" s="34"/>
      <c r="C3543" s="39"/>
      <c r="D3543" s="39"/>
      <c r="E3543" s="35"/>
      <c r="F3543" s="35"/>
    </row>
    <row r="3544" spans="1:6" ht="31.5" outlineLevel="1" x14ac:dyDescent="0.25">
      <c r="A3544" s="77"/>
      <c r="B3544" s="33" t="s">
        <v>793</v>
      </c>
      <c r="C3544" s="50"/>
      <c r="D3544" s="50"/>
      <c r="E3544" s="40" t="s">
        <v>252</v>
      </c>
      <c r="F3544" s="40">
        <f>SUM(F3545:F3548)</f>
        <v>11101.532342</v>
      </c>
    </row>
    <row r="3545" spans="1:6" outlineLevel="1" x14ac:dyDescent="0.25">
      <c r="B3545" s="34" t="s">
        <v>794</v>
      </c>
      <c r="C3545" s="39">
        <v>7.6600000000000001E-2</v>
      </c>
      <c r="D3545" s="39" t="s">
        <v>201</v>
      </c>
      <c r="E3545" s="35">
        <v>2307.59</v>
      </c>
      <c r="F3545" s="35">
        <f>+C3545*E3545</f>
        <v>176.76139400000002</v>
      </c>
    </row>
    <row r="3546" spans="1:6" outlineLevel="1" x14ac:dyDescent="0.25">
      <c r="B3546" s="34" t="s">
        <v>789</v>
      </c>
      <c r="C3546" s="39">
        <v>1.3632</v>
      </c>
      <c r="D3546" s="39" t="s">
        <v>201</v>
      </c>
      <c r="E3546" s="35">
        <v>2307.59</v>
      </c>
      <c r="F3546" s="35">
        <f>+C3546*E3546</f>
        <v>3145.7066880000002</v>
      </c>
    </row>
    <row r="3547" spans="1:6" outlineLevel="1" x14ac:dyDescent="0.25">
      <c r="B3547" s="34" t="s">
        <v>437</v>
      </c>
      <c r="C3547" s="39">
        <v>33.332999999999998</v>
      </c>
      <c r="D3547" s="39" t="s">
        <v>290</v>
      </c>
      <c r="E3547" s="35">
        <v>108.82</v>
      </c>
      <c r="F3547" s="35">
        <f>+C3547*E3547</f>
        <v>3627.2970599999994</v>
      </c>
    </row>
    <row r="3548" spans="1:6" outlineLevel="1" x14ac:dyDescent="0.25">
      <c r="B3548" s="34" t="s">
        <v>795</v>
      </c>
      <c r="C3548" s="39">
        <v>1.02</v>
      </c>
      <c r="D3548" s="39" t="s">
        <v>252</v>
      </c>
      <c r="E3548" s="35">
        <v>4070.36</v>
      </c>
      <c r="F3548" s="35">
        <f>+C3548*E3548</f>
        <v>4151.7672000000002</v>
      </c>
    </row>
    <row r="3549" spans="1:6" outlineLevel="1" x14ac:dyDescent="0.25">
      <c r="B3549" s="34"/>
      <c r="C3549" s="39"/>
      <c r="D3549" s="39"/>
      <c r="E3549" s="35"/>
      <c r="F3549" s="35"/>
    </row>
    <row r="3550" spans="1:6" ht="31.5" outlineLevel="1" x14ac:dyDescent="0.25">
      <c r="A3550" s="77"/>
      <c r="B3550" s="33" t="s">
        <v>796</v>
      </c>
      <c r="C3550" s="50"/>
      <c r="D3550" s="50"/>
      <c r="E3550" s="40" t="s">
        <v>252</v>
      </c>
      <c r="F3550" s="40">
        <f>SUM(F3551:F3554)</f>
        <v>9202.4639119999993</v>
      </c>
    </row>
    <row r="3551" spans="1:6" outlineLevel="1" x14ac:dyDescent="0.25">
      <c r="B3551" s="34" t="s">
        <v>797</v>
      </c>
      <c r="C3551" s="39">
        <v>0.1338</v>
      </c>
      <c r="D3551" s="39" t="s">
        <v>201</v>
      </c>
      <c r="E3551" s="35">
        <v>2307.59</v>
      </c>
      <c r="F3551" s="35">
        <f>+C3551*E3551</f>
        <v>308.75554200000005</v>
      </c>
    </row>
    <row r="3552" spans="1:6" outlineLevel="1" x14ac:dyDescent="0.25">
      <c r="B3552" s="34" t="s">
        <v>789</v>
      </c>
      <c r="C3552" s="39">
        <v>1.0070000000000001</v>
      </c>
      <c r="D3552" s="39" t="s">
        <v>201</v>
      </c>
      <c r="E3552" s="35">
        <v>2307.59</v>
      </c>
      <c r="F3552" s="35">
        <f>+C3552*E3552</f>
        <v>2323.7431300000003</v>
      </c>
    </row>
    <row r="3553" spans="1:6" outlineLevel="1" x14ac:dyDescent="0.25">
      <c r="B3553" s="34" t="s">
        <v>437</v>
      </c>
      <c r="C3553" s="39">
        <v>22.222000000000001</v>
      </c>
      <c r="D3553" s="39" t="s">
        <v>290</v>
      </c>
      <c r="E3553" s="35">
        <v>108.82</v>
      </c>
      <c r="F3553" s="35">
        <f>+C3553*E3553</f>
        <v>2418.1980399999998</v>
      </c>
    </row>
    <row r="3554" spans="1:6" outlineLevel="1" x14ac:dyDescent="0.25">
      <c r="B3554" s="34" t="s">
        <v>795</v>
      </c>
      <c r="C3554" s="39">
        <v>1.02</v>
      </c>
      <c r="D3554" s="39" t="s">
        <v>252</v>
      </c>
      <c r="E3554" s="35">
        <v>4070.36</v>
      </c>
      <c r="F3554" s="35">
        <f>+C3554*E3554</f>
        <v>4151.7672000000002</v>
      </c>
    </row>
    <row r="3555" spans="1:6" outlineLevel="1" x14ac:dyDescent="0.25">
      <c r="B3555" s="34"/>
      <c r="C3555" s="39"/>
      <c r="D3555" s="39"/>
      <c r="E3555" s="35"/>
      <c r="F3555" s="35"/>
    </row>
    <row r="3556" spans="1:6" ht="31.5" outlineLevel="1" x14ac:dyDescent="0.25">
      <c r="A3556" s="77"/>
      <c r="B3556" s="33" t="s">
        <v>798</v>
      </c>
      <c r="C3556" s="50"/>
      <c r="D3556" s="50"/>
      <c r="E3556" s="40" t="s">
        <v>252</v>
      </c>
      <c r="F3556" s="40">
        <f>SUM(F3557:F3560)</f>
        <v>8113.6056710000012</v>
      </c>
    </row>
    <row r="3557" spans="1:6" outlineLevel="1" x14ac:dyDescent="0.25">
      <c r="B3557" s="34" t="s">
        <v>797</v>
      </c>
      <c r="C3557" s="39">
        <v>0.1012</v>
      </c>
      <c r="D3557" s="39" t="s">
        <v>201</v>
      </c>
      <c r="E3557" s="35">
        <v>2307.59</v>
      </c>
      <c r="F3557" s="35">
        <f>+C3557*E3557</f>
        <v>233.528108</v>
      </c>
    </row>
    <row r="3558" spans="1:6" outlineLevel="1" x14ac:dyDescent="0.25">
      <c r="B3558" s="34" t="s">
        <v>789</v>
      </c>
      <c r="C3558" s="39">
        <v>0.82969999999999999</v>
      </c>
      <c r="D3558" s="39" t="s">
        <v>201</v>
      </c>
      <c r="E3558" s="35">
        <v>2307.59</v>
      </c>
      <c r="F3558" s="35">
        <f>+C3558*E3558</f>
        <v>1914.6074230000002</v>
      </c>
    </row>
    <row r="3559" spans="1:6" outlineLevel="1" x14ac:dyDescent="0.25">
      <c r="B3559" s="34" t="s">
        <v>437</v>
      </c>
      <c r="C3559" s="39">
        <v>16.667000000000002</v>
      </c>
      <c r="D3559" s="39" t="s">
        <v>290</v>
      </c>
      <c r="E3559" s="35">
        <v>108.82</v>
      </c>
      <c r="F3559" s="35">
        <f>+C3559*E3559</f>
        <v>1813.7029400000001</v>
      </c>
    </row>
    <row r="3560" spans="1:6" outlineLevel="1" x14ac:dyDescent="0.25">
      <c r="B3560" s="34" t="s">
        <v>795</v>
      </c>
      <c r="C3560" s="39">
        <v>1.02</v>
      </c>
      <c r="D3560" s="39" t="s">
        <v>252</v>
      </c>
      <c r="E3560" s="35">
        <v>4070.36</v>
      </c>
      <c r="F3560" s="35">
        <f>+C3560*E3560</f>
        <v>4151.7672000000002</v>
      </c>
    </row>
    <row r="3561" spans="1:6" outlineLevel="1" x14ac:dyDescent="0.25">
      <c r="B3561" s="34"/>
      <c r="C3561" s="39"/>
      <c r="D3561" s="39"/>
      <c r="E3561" s="35"/>
      <c r="F3561" s="35"/>
    </row>
    <row r="3562" spans="1:6" outlineLevel="1" x14ac:dyDescent="0.25">
      <c r="A3562" s="77"/>
      <c r="B3562" s="33" t="s">
        <v>799</v>
      </c>
      <c r="C3562" s="50"/>
      <c r="D3562" s="50"/>
      <c r="E3562" s="40" t="s">
        <v>252</v>
      </c>
      <c r="F3562" s="40">
        <f>SUM(F3563:F3566)</f>
        <v>7940.9979390000008</v>
      </c>
    </row>
    <row r="3563" spans="1:6" outlineLevel="1" x14ac:dyDescent="0.25">
      <c r="B3563" s="34" t="s">
        <v>794</v>
      </c>
      <c r="C3563" s="39">
        <v>4.7899999999999998E-2</v>
      </c>
      <c r="D3563" s="39" t="s">
        <v>201</v>
      </c>
      <c r="E3563" s="35">
        <v>2307.59</v>
      </c>
      <c r="F3563" s="35">
        <f>+C3563*E3563</f>
        <v>110.53356100000001</v>
      </c>
    </row>
    <row r="3564" spans="1:6" outlineLevel="1" x14ac:dyDescent="0.25">
      <c r="B3564" s="34" t="s">
        <v>789</v>
      </c>
      <c r="C3564" s="39">
        <v>0.80820000000000003</v>
      </c>
      <c r="D3564" s="39" t="s">
        <v>201</v>
      </c>
      <c r="E3564" s="35">
        <v>2307.59</v>
      </c>
      <c r="F3564" s="35">
        <f>+C3564*E3564</f>
        <v>1864.9942380000002</v>
      </c>
    </row>
    <row r="3565" spans="1:6" outlineLevel="1" x14ac:dyDescent="0.25">
      <c r="B3565" s="34" t="s">
        <v>437</v>
      </c>
      <c r="C3565" s="39">
        <v>16.667000000000002</v>
      </c>
      <c r="D3565" s="39" t="s">
        <v>290</v>
      </c>
      <c r="E3565" s="35">
        <v>108.82</v>
      </c>
      <c r="F3565" s="35">
        <f>+C3565*E3565</f>
        <v>1813.7029400000001</v>
      </c>
    </row>
    <row r="3566" spans="1:6" outlineLevel="1" x14ac:dyDescent="0.25">
      <c r="B3566" s="34" t="s">
        <v>795</v>
      </c>
      <c r="C3566" s="39">
        <v>1.02</v>
      </c>
      <c r="D3566" s="39" t="s">
        <v>252</v>
      </c>
      <c r="E3566" s="35">
        <v>4070.36</v>
      </c>
      <c r="F3566" s="35">
        <f>+C3566*E3566</f>
        <v>4151.7672000000002</v>
      </c>
    </row>
    <row r="3567" spans="1:6" outlineLevel="1" x14ac:dyDescent="0.25">
      <c r="B3567" s="34"/>
      <c r="C3567" s="39"/>
      <c r="D3567" s="39"/>
      <c r="E3567" s="35"/>
      <c r="F3567" s="35"/>
    </row>
    <row r="3568" spans="1:6" outlineLevel="1" x14ac:dyDescent="0.25">
      <c r="A3568" s="77"/>
      <c r="B3568" s="33" t="s">
        <v>800</v>
      </c>
      <c r="C3568" s="50"/>
      <c r="D3568" s="50"/>
      <c r="E3568" s="40" t="s">
        <v>252</v>
      </c>
      <c r="F3568" s="40">
        <f>SUM(F3569:F3571)</f>
        <v>7379.3151930000004</v>
      </c>
    </row>
    <row r="3569" spans="1:6" outlineLevel="1" x14ac:dyDescent="0.25">
      <c r="B3569" s="34" t="s">
        <v>789</v>
      </c>
      <c r="C3569" s="39">
        <v>0.87470000000000003</v>
      </c>
      <c r="D3569" s="39" t="s">
        <v>201</v>
      </c>
      <c r="E3569" s="35">
        <v>2307.59</v>
      </c>
      <c r="F3569" s="35">
        <f>+C3569*E3569</f>
        <v>2018.4489730000003</v>
      </c>
    </row>
    <row r="3570" spans="1:6" outlineLevel="1" x14ac:dyDescent="0.25">
      <c r="B3570" s="34" t="s">
        <v>437</v>
      </c>
      <c r="C3570" s="39">
        <v>11.111000000000001</v>
      </c>
      <c r="D3570" s="39" t="s">
        <v>290</v>
      </c>
      <c r="E3570" s="35">
        <v>108.82</v>
      </c>
      <c r="F3570" s="35">
        <f>+C3570*E3570</f>
        <v>1209.0990199999999</v>
      </c>
    </row>
    <row r="3571" spans="1:6" outlineLevel="1" x14ac:dyDescent="0.25">
      <c r="B3571" s="34" t="s">
        <v>795</v>
      </c>
      <c r="C3571" s="39">
        <v>1.02</v>
      </c>
      <c r="D3571" s="39" t="s">
        <v>252</v>
      </c>
      <c r="E3571" s="35">
        <v>4070.36</v>
      </c>
      <c r="F3571" s="35">
        <f>+C3571*E3571</f>
        <v>4151.7672000000002</v>
      </c>
    </row>
    <row r="3572" spans="1:6" outlineLevel="1" x14ac:dyDescent="0.25">
      <c r="B3572" s="34"/>
      <c r="C3572" s="39"/>
      <c r="D3572" s="39"/>
      <c r="E3572" s="35"/>
      <c r="F3572" s="35"/>
    </row>
    <row r="3573" spans="1:6" outlineLevel="1" x14ac:dyDescent="0.25">
      <c r="A3573" s="77"/>
      <c r="B3573" s="33" t="s">
        <v>801</v>
      </c>
      <c r="C3573" s="50"/>
      <c r="D3573" s="50"/>
      <c r="E3573" s="40" t="s">
        <v>252</v>
      </c>
      <c r="F3573" s="40">
        <f>SUM(F3574:F3576)</f>
        <v>6764.3798500000003</v>
      </c>
    </row>
    <row r="3574" spans="1:6" outlineLevel="1" x14ac:dyDescent="0.25">
      <c r="B3574" s="34" t="s">
        <v>789</v>
      </c>
      <c r="C3574" s="39">
        <v>0.71299999999999997</v>
      </c>
      <c r="D3574" s="39" t="s">
        <v>201</v>
      </c>
      <c r="E3574" s="35">
        <v>2307.59</v>
      </c>
      <c r="F3574" s="35">
        <f>+C3574*E3574</f>
        <v>1645.31167</v>
      </c>
    </row>
    <row r="3575" spans="1:6" outlineLevel="1" x14ac:dyDescent="0.25">
      <c r="B3575" s="34" t="s">
        <v>437</v>
      </c>
      <c r="C3575" s="39">
        <v>8.8889999999999993</v>
      </c>
      <c r="D3575" s="39" t="s">
        <v>290</v>
      </c>
      <c r="E3575" s="35">
        <v>108.82</v>
      </c>
      <c r="F3575" s="35">
        <f>+C3575*E3575</f>
        <v>967.30097999999987</v>
      </c>
    </row>
    <row r="3576" spans="1:6" outlineLevel="1" x14ac:dyDescent="0.25">
      <c r="B3576" s="34" t="s">
        <v>795</v>
      </c>
      <c r="C3576" s="39">
        <v>1.02</v>
      </c>
      <c r="D3576" s="39" t="s">
        <v>252</v>
      </c>
      <c r="E3576" s="35">
        <v>4070.36</v>
      </c>
      <c r="F3576" s="35">
        <f>+C3576*E3576</f>
        <v>4151.7672000000002</v>
      </c>
    </row>
    <row r="3577" spans="1:6" outlineLevel="1" x14ac:dyDescent="0.25">
      <c r="B3577" s="34"/>
      <c r="C3577" s="39"/>
      <c r="D3577" s="39"/>
      <c r="E3577" s="35"/>
      <c r="F3577" s="35"/>
    </row>
    <row r="3578" spans="1:6" outlineLevel="1" x14ac:dyDescent="0.25">
      <c r="B3578" s="33" t="s">
        <v>802</v>
      </c>
      <c r="C3578" s="50"/>
      <c r="D3578" s="50"/>
      <c r="E3578" s="40" t="s">
        <v>252</v>
      </c>
      <c r="F3578" s="40">
        <f>SUM(F3579:F3581)</f>
        <v>6241.5173480000003</v>
      </c>
    </row>
    <row r="3579" spans="1:6" outlineLevel="1" x14ac:dyDescent="0.25">
      <c r="B3579" s="34" t="s">
        <v>789</v>
      </c>
      <c r="C3579" s="39">
        <v>0.59119999999999995</v>
      </c>
      <c r="D3579" s="39" t="s">
        <v>201</v>
      </c>
      <c r="E3579" s="35">
        <v>2307.59</v>
      </c>
      <c r="F3579" s="35">
        <f>+C3579*E3579</f>
        <v>1364.247208</v>
      </c>
    </row>
    <row r="3580" spans="1:6" outlineLevel="1" x14ac:dyDescent="0.25">
      <c r="B3580" s="34" t="s">
        <v>437</v>
      </c>
      <c r="C3580" s="39">
        <v>6.6669999999999998</v>
      </c>
      <c r="D3580" s="39" t="s">
        <v>290</v>
      </c>
      <c r="E3580" s="35">
        <v>108.82</v>
      </c>
      <c r="F3580" s="35">
        <f>+C3580*E3580</f>
        <v>725.50293999999997</v>
      </c>
    </row>
    <row r="3581" spans="1:6" outlineLevel="1" x14ac:dyDescent="0.25">
      <c r="B3581" s="34" t="s">
        <v>795</v>
      </c>
      <c r="C3581" s="39">
        <v>1.02</v>
      </c>
      <c r="D3581" s="39" t="s">
        <v>252</v>
      </c>
      <c r="E3581" s="35">
        <v>4070.36</v>
      </c>
      <c r="F3581" s="35">
        <f>+C3581*E3581</f>
        <v>4151.7672000000002</v>
      </c>
    </row>
    <row r="3582" spans="1:6" outlineLevel="1" x14ac:dyDescent="0.25">
      <c r="B3582" s="34"/>
      <c r="C3582" s="39"/>
      <c r="D3582" s="39"/>
      <c r="E3582" s="35"/>
      <c r="F3582" s="35"/>
    </row>
    <row r="3583" spans="1:6" outlineLevel="1" x14ac:dyDescent="0.25">
      <c r="A3583" s="77"/>
      <c r="B3583" s="33" t="s">
        <v>803</v>
      </c>
      <c r="C3583" s="50"/>
      <c r="D3583" s="50"/>
      <c r="E3583" s="40" t="s">
        <v>252</v>
      </c>
      <c r="F3583" s="40">
        <f>SUM(F3584:F3587)</f>
        <v>9750.6807389999994</v>
      </c>
    </row>
    <row r="3584" spans="1:6" outlineLevel="1" x14ac:dyDescent="0.25">
      <c r="B3584" s="34" t="s">
        <v>788</v>
      </c>
      <c r="C3584" s="39">
        <v>4.7899999999999998E-2</v>
      </c>
      <c r="D3584" s="39" t="s">
        <v>201</v>
      </c>
      <c r="E3584" s="35">
        <v>2307.59</v>
      </c>
      <c r="F3584" s="35">
        <f>+C3584*E3584</f>
        <v>110.53356100000001</v>
      </c>
    </row>
    <row r="3585" spans="1:6" outlineLevel="1" x14ac:dyDescent="0.25">
      <c r="B3585" s="34" t="s">
        <v>789</v>
      </c>
      <c r="C3585" s="39">
        <v>0.80820000000000003</v>
      </c>
      <c r="D3585" s="39" t="s">
        <v>201</v>
      </c>
      <c r="E3585" s="35">
        <v>2307.59</v>
      </c>
      <c r="F3585" s="35">
        <f>+C3585*E3585</f>
        <v>1864.9942380000002</v>
      </c>
    </row>
    <row r="3586" spans="1:6" outlineLevel="1" x14ac:dyDescent="0.25">
      <c r="B3586" s="34" t="s">
        <v>437</v>
      </c>
      <c r="C3586" s="39">
        <v>16.667000000000002</v>
      </c>
      <c r="D3586" s="39" t="s">
        <v>290</v>
      </c>
      <c r="E3586" s="35">
        <v>108.82</v>
      </c>
      <c r="F3586" s="35">
        <f>+C3586*E3586</f>
        <v>1813.7029400000001</v>
      </c>
    </row>
    <row r="3587" spans="1:6" outlineLevel="1" x14ac:dyDescent="0.25">
      <c r="B3587" s="34" t="s">
        <v>754</v>
      </c>
      <c r="C3587" s="39">
        <v>1</v>
      </c>
      <c r="D3587" s="39" t="s">
        <v>252</v>
      </c>
      <c r="E3587" s="35">
        <v>5961.45</v>
      </c>
      <c r="F3587" s="35">
        <f>+C3587*E3587</f>
        <v>5961.45</v>
      </c>
    </row>
    <row r="3588" spans="1:6" outlineLevel="1" x14ac:dyDescent="0.25">
      <c r="B3588" s="34"/>
      <c r="C3588" s="39"/>
      <c r="D3588" s="39"/>
      <c r="E3588" s="35"/>
      <c r="F3588" s="35"/>
    </row>
    <row r="3589" spans="1:6" outlineLevel="1" x14ac:dyDescent="0.25">
      <c r="A3589" s="77"/>
      <c r="B3589" s="33" t="s">
        <v>804</v>
      </c>
      <c r="C3589" s="50"/>
      <c r="D3589" s="50"/>
      <c r="E3589" s="40" t="s">
        <v>252</v>
      </c>
      <c r="F3589" s="40">
        <f>SUM(F3590:F3592)</f>
        <v>9188.9979930000009</v>
      </c>
    </row>
    <row r="3590" spans="1:6" outlineLevel="1" x14ac:dyDescent="0.25">
      <c r="B3590" s="34" t="s">
        <v>789</v>
      </c>
      <c r="C3590" s="39">
        <v>0.87470000000000003</v>
      </c>
      <c r="D3590" s="39" t="s">
        <v>201</v>
      </c>
      <c r="E3590" s="35">
        <v>2307.59</v>
      </c>
      <c r="F3590" s="35">
        <f>+C3590*E3590</f>
        <v>2018.4489730000003</v>
      </c>
    </row>
    <row r="3591" spans="1:6" outlineLevel="1" x14ac:dyDescent="0.25">
      <c r="B3591" s="34" t="s">
        <v>437</v>
      </c>
      <c r="C3591" s="39">
        <v>11.111000000000001</v>
      </c>
      <c r="D3591" s="39" t="s">
        <v>290</v>
      </c>
      <c r="E3591" s="35">
        <v>108.82</v>
      </c>
      <c r="F3591" s="35">
        <f>+C3591*E3591</f>
        <v>1209.0990199999999</v>
      </c>
    </row>
    <row r="3592" spans="1:6" outlineLevel="1" x14ac:dyDescent="0.25">
      <c r="B3592" s="34" t="s">
        <v>754</v>
      </c>
      <c r="C3592" s="39">
        <v>1</v>
      </c>
      <c r="D3592" s="39" t="s">
        <v>252</v>
      </c>
      <c r="E3592" s="35">
        <v>5961.45</v>
      </c>
      <c r="F3592" s="35">
        <f>+C3592*E3592</f>
        <v>5961.45</v>
      </c>
    </row>
    <row r="3593" spans="1:6" outlineLevel="1" x14ac:dyDescent="0.25">
      <c r="B3593" s="34"/>
      <c r="C3593" s="39"/>
      <c r="D3593" s="39"/>
      <c r="E3593" s="35"/>
      <c r="F3593" s="35"/>
    </row>
    <row r="3594" spans="1:6" outlineLevel="1" x14ac:dyDescent="0.25">
      <c r="A3594" s="77"/>
      <c r="B3594" s="33" t="s">
        <v>805</v>
      </c>
      <c r="C3594" s="50"/>
      <c r="D3594" s="50"/>
      <c r="E3594" s="40" t="s">
        <v>252</v>
      </c>
      <c r="F3594" s="40">
        <f>SUM(F3595:F3597)</f>
        <v>8574.0626499999998</v>
      </c>
    </row>
    <row r="3595" spans="1:6" outlineLevel="1" x14ac:dyDescent="0.25">
      <c r="B3595" s="34" t="s">
        <v>789</v>
      </c>
      <c r="C3595" s="39">
        <v>0.71299999999999997</v>
      </c>
      <c r="D3595" s="39" t="s">
        <v>201</v>
      </c>
      <c r="E3595" s="35">
        <v>2307.59</v>
      </c>
      <c r="F3595" s="35">
        <f>+C3595*E3595</f>
        <v>1645.31167</v>
      </c>
    </row>
    <row r="3596" spans="1:6" outlineLevel="1" x14ac:dyDescent="0.25">
      <c r="B3596" s="34" t="s">
        <v>437</v>
      </c>
      <c r="C3596" s="39">
        <v>8.8889999999999993</v>
      </c>
      <c r="D3596" s="39" t="s">
        <v>290</v>
      </c>
      <c r="E3596" s="35">
        <v>108.82</v>
      </c>
      <c r="F3596" s="35">
        <f>+C3596*E3596</f>
        <v>967.30097999999987</v>
      </c>
    </row>
    <row r="3597" spans="1:6" outlineLevel="1" x14ac:dyDescent="0.25">
      <c r="B3597" s="34" t="s">
        <v>754</v>
      </c>
      <c r="C3597" s="39">
        <v>1</v>
      </c>
      <c r="D3597" s="39" t="s">
        <v>252</v>
      </c>
      <c r="E3597" s="35">
        <v>5961.45</v>
      </c>
      <c r="F3597" s="35">
        <f>+C3597*E3597</f>
        <v>5961.45</v>
      </c>
    </row>
    <row r="3598" spans="1:6" outlineLevel="1" x14ac:dyDescent="0.25">
      <c r="B3598" s="34"/>
      <c r="C3598" s="39"/>
      <c r="D3598" s="39"/>
      <c r="E3598" s="35"/>
      <c r="F3598" s="35"/>
    </row>
    <row r="3599" spans="1:6" outlineLevel="1" x14ac:dyDescent="0.25">
      <c r="A3599" s="77"/>
      <c r="B3599" s="33" t="s">
        <v>806</v>
      </c>
      <c r="C3599" s="50"/>
      <c r="D3599" s="50"/>
      <c r="E3599" s="40" t="s">
        <v>252</v>
      </c>
      <c r="F3599" s="40">
        <f>SUM(F3600:F3602)</f>
        <v>8051.2001479999999</v>
      </c>
    </row>
    <row r="3600" spans="1:6" outlineLevel="1" x14ac:dyDescent="0.25">
      <c r="B3600" s="34" t="s">
        <v>789</v>
      </c>
      <c r="C3600" s="39">
        <v>0.59119999999999995</v>
      </c>
      <c r="D3600" s="39" t="s">
        <v>201</v>
      </c>
      <c r="E3600" s="35">
        <v>2307.59</v>
      </c>
      <c r="F3600" s="35">
        <f>+C3600*E3600</f>
        <v>1364.247208</v>
      </c>
    </row>
    <row r="3601" spans="1:6" outlineLevel="1" x14ac:dyDescent="0.25">
      <c r="B3601" s="34" t="s">
        <v>437</v>
      </c>
      <c r="C3601" s="39">
        <v>6.6669999999999998</v>
      </c>
      <c r="D3601" s="39" t="s">
        <v>290</v>
      </c>
      <c r="E3601" s="35">
        <v>108.82</v>
      </c>
      <c r="F3601" s="35">
        <f>+C3601*E3601</f>
        <v>725.50293999999997</v>
      </c>
    </row>
    <row r="3602" spans="1:6" outlineLevel="1" x14ac:dyDescent="0.25">
      <c r="B3602" s="34" t="s">
        <v>754</v>
      </c>
      <c r="C3602" s="39">
        <v>1</v>
      </c>
      <c r="D3602" s="39" t="s">
        <v>252</v>
      </c>
      <c r="E3602" s="35">
        <v>5961.45</v>
      </c>
      <c r="F3602" s="35">
        <f>+C3602*E3602</f>
        <v>5961.45</v>
      </c>
    </row>
    <row r="3603" spans="1:6" outlineLevel="1" x14ac:dyDescent="0.25">
      <c r="B3603" s="34"/>
      <c r="C3603" s="39"/>
      <c r="D3603" s="39"/>
      <c r="E3603" s="35"/>
      <c r="F3603" s="35"/>
    </row>
    <row r="3604" spans="1:6" outlineLevel="1" x14ac:dyDescent="0.25">
      <c r="A3604" s="77"/>
      <c r="B3604" s="33" t="s">
        <v>807</v>
      </c>
      <c r="C3604" s="50"/>
      <c r="D3604" s="50"/>
      <c r="E3604" s="40" t="s">
        <v>252</v>
      </c>
      <c r="F3604" s="40">
        <f>SUM(F3605:F3608)</f>
        <v>10201.690739000001</v>
      </c>
    </row>
    <row r="3605" spans="1:6" outlineLevel="1" x14ac:dyDescent="0.25">
      <c r="B3605" s="34" t="s">
        <v>788</v>
      </c>
      <c r="C3605" s="39">
        <v>4.7899999999999998E-2</v>
      </c>
      <c r="D3605" s="39" t="s">
        <v>201</v>
      </c>
      <c r="E3605" s="35">
        <v>2307.59</v>
      </c>
      <c r="F3605" s="35">
        <f>+C3605*E3605</f>
        <v>110.53356100000001</v>
      </c>
    </row>
    <row r="3606" spans="1:6" outlineLevel="1" x14ac:dyDescent="0.25">
      <c r="B3606" s="34" t="s">
        <v>789</v>
      </c>
      <c r="C3606" s="39">
        <v>0.80820000000000003</v>
      </c>
      <c r="D3606" s="39" t="s">
        <v>201</v>
      </c>
      <c r="E3606" s="35">
        <v>2307.59</v>
      </c>
      <c r="F3606" s="35">
        <f>+C3606*E3606</f>
        <v>1864.9942380000002</v>
      </c>
    </row>
    <row r="3607" spans="1:6" outlineLevel="1" x14ac:dyDescent="0.25">
      <c r="B3607" s="34" t="s">
        <v>437</v>
      </c>
      <c r="C3607" s="39">
        <v>16.667000000000002</v>
      </c>
      <c r="D3607" s="39" t="s">
        <v>290</v>
      </c>
      <c r="E3607" s="35">
        <v>108.82</v>
      </c>
      <c r="F3607" s="35">
        <f>+C3607*E3607</f>
        <v>1813.7029400000001</v>
      </c>
    </row>
    <row r="3608" spans="1:6" outlineLevel="1" x14ac:dyDescent="0.25">
      <c r="B3608" s="34" t="s">
        <v>447</v>
      </c>
      <c r="C3608" s="39">
        <v>1</v>
      </c>
      <c r="D3608" s="39" t="s">
        <v>252</v>
      </c>
      <c r="E3608" s="35">
        <v>6412.46</v>
      </c>
      <c r="F3608" s="35">
        <f>+C3608*E3608</f>
        <v>6412.46</v>
      </c>
    </row>
    <row r="3609" spans="1:6" outlineLevel="1" x14ac:dyDescent="0.25">
      <c r="B3609" s="34"/>
      <c r="C3609" s="39"/>
      <c r="D3609" s="39"/>
      <c r="E3609" s="35"/>
      <c r="F3609" s="35"/>
    </row>
    <row r="3610" spans="1:6" outlineLevel="1" x14ac:dyDescent="0.25">
      <c r="A3610" s="77"/>
      <c r="B3610" s="33" t="s">
        <v>808</v>
      </c>
      <c r="C3610" s="50"/>
      <c r="D3610" s="50"/>
      <c r="E3610" s="40" t="s">
        <v>252</v>
      </c>
      <c r="F3610" s="40">
        <f>SUM(F3611:F3613)</f>
        <v>9640.0079929999993</v>
      </c>
    </row>
    <row r="3611" spans="1:6" outlineLevel="1" x14ac:dyDescent="0.25">
      <c r="B3611" s="34" t="s">
        <v>789</v>
      </c>
      <c r="C3611" s="39">
        <v>0.87470000000000003</v>
      </c>
      <c r="D3611" s="39" t="s">
        <v>201</v>
      </c>
      <c r="E3611" s="35">
        <v>2307.59</v>
      </c>
      <c r="F3611" s="35">
        <f>+C3611*E3611</f>
        <v>2018.4489730000003</v>
      </c>
    </row>
    <row r="3612" spans="1:6" outlineLevel="1" x14ac:dyDescent="0.25">
      <c r="B3612" s="34" t="s">
        <v>437</v>
      </c>
      <c r="C3612" s="39">
        <v>11.111000000000001</v>
      </c>
      <c r="D3612" s="39" t="s">
        <v>290</v>
      </c>
      <c r="E3612" s="35">
        <v>108.82</v>
      </c>
      <c r="F3612" s="35">
        <f>+C3612*E3612</f>
        <v>1209.0990199999999</v>
      </c>
    </row>
    <row r="3613" spans="1:6" outlineLevel="1" x14ac:dyDescent="0.25">
      <c r="B3613" s="34" t="s">
        <v>447</v>
      </c>
      <c r="C3613" s="39">
        <v>1</v>
      </c>
      <c r="D3613" s="39" t="s">
        <v>252</v>
      </c>
      <c r="E3613" s="35">
        <v>6412.46</v>
      </c>
      <c r="F3613" s="35">
        <f>+C3613*E3613</f>
        <v>6412.46</v>
      </c>
    </row>
    <row r="3614" spans="1:6" outlineLevel="1" x14ac:dyDescent="0.25">
      <c r="B3614" s="34"/>
      <c r="C3614" s="39"/>
      <c r="D3614" s="39"/>
      <c r="E3614" s="35"/>
      <c r="F3614" s="35"/>
    </row>
    <row r="3615" spans="1:6" outlineLevel="1" x14ac:dyDescent="0.25">
      <c r="A3615" s="77"/>
      <c r="B3615" s="33" t="s">
        <v>809</v>
      </c>
      <c r="C3615" s="50"/>
      <c r="D3615" s="50"/>
      <c r="E3615" s="40" t="s">
        <v>252</v>
      </c>
      <c r="F3615" s="40">
        <f>SUM(F3616:F3618)</f>
        <v>9025.0726500000001</v>
      </c>
    </row>
    <row r="3616" spans="1:6" outlineLevel="1" x14ac:dyDescent="0.25">
      <c r="B3616" s="34" t="s">
        <v>789</v>
      </c>
      <c r="C3616" s="39">
        <v>0.71299999999999997</v>
      </c>
      <c r="D3616" s="39" t="s">
        <v>201</v>
      </c>
      <c r="E3616" s="35">
        <v>2307.59</v>
      </c>
      <c r="F3616" s="35">
        <f>+C3616*E3616</f>
        <v>1645.31167</v>
      </c>
    </row>
    <row r="3617" spans="1:6" outlineLevel="1" x14ac:dyDescent="0.25">
      <c r="B3617" s="34" t="s">
        <v>437</v>
      </c>
      <c r="C3617" s="39">
        <v>8.8889999999999993</v>
      </c>
      <c r="D3617" s="39" t="s">
        <v>290</v>
      </c>
      <c r="E3617" s="35">
        <v>108.82</v>
      </c>
      <c r="F3617" s="35">
        <f>+C3617*E3617</f>
        <v>967.30097999999987</v>
      </c>
    </row>
    <row r="3618" spans="1:6" outlineLevel="1" x14ac:dyDescent="0.25">
      <c r="B3618" s="34" t="s">
        <v>447</v>
      </c>
      <c r="C3618" s="39">
        <v>1</v>
      </c>
      <c r="D3618" s="39" t="s">
        <v>252</v>
      </c>
      <c r="E3618" s="35">
        <v>6412.46</v>
      </c>
      <c r="F3618" s="35">
        <f>+C3618*E3618</f>
        <v>6412.46</v>
      </c>
    </row>
    <row r="3619" spans="1:6" outlineLevel="1" x14ac:dyDescent="0.25">
      <c r="B3619" s="34"/>
      <c r="C3619" s="39"/>
      <c r="D3619" s="39"/>
      <c r="E3619" s="35"/>
      <c r="F3619" s="35"/>
    </row>
    <row r="3620" spans="1:6" outlineLevel="1" x14ac:dyDescent="0.25">
      <c r="A3620" s="77"/>
      <c r="B3620" s="33" t="s">
        <v>810</v>
      </c>
      <c r="C3620" s="50"/>
      <c r="D3620" s="50"/>
      <c r="E3620" s="40" t="s">
        <v>252</v>
      </c>
      <c r="F3620" s="40">
        <f>SUM(F3621:F3623)</f>
        <v>8502.2101480000001</v>
      </c>
    </row>
    <row r="3621" spans="1:6" outlineLevel="1" x14ac:dyDescent="0.25">
      <c r="B3621" s="34" t="s">
        <v>789</v>
      </c>
      <c r="C3621" s="39">
        <v>0.59119999999999995</v>
      </c>
      <c r="D3621" s="39" t="s">
        <v>201</v>
      </c>
      <c r="E3621" s="35">
        <v>2307.59</v>
      </c>
      <c r="F3621" s="35">
        <f>+C3621*E3621</f>
        <v>1364.247208</v>
      </c>
    </row>
    <row r="3622" spans="1:6" outlineLevel="1" x14ac:dyDescent="0.25">
      <c r="B3622" s="34" t="s">
        <v>437</v>
      </c>
      <c r="C3622" s="39">
        <v>6.6669999999999998</v>
      </c>
      <c r="D3622" s="39" t="s">
        <v>290</v>
      </c>
      <c r="E3622" s="35">
        <v>108.82</v>
      </c>
      <c r="F3622" s="35">
        <f>+C3622*E3622</f>
        <v>725.50293999999997</v>
      </c>
    </row>
    <row r="3623" spans="1:6" outlineLevel="1" x14ac:dyDescent="0.25">
      <c r="B3623" s="34" t="s">
        <v>447</v>
      </c>
      <c r="C3623" s="39">
        <v>1</v>
      </c>
      <c r="D3623" s="39" t="s">
        <v>252</v>
      </c>
      <c r="E3623" s="35">
        <v>6412.46</v>
      </c>
      <c r="F3623" s="35">
        <f>+C3623*E3623</f>
        <v>6412.46</v>
      </c>
    </row>
    <row r="3624" spans="1:6" outlineLevel="1" x14ac:dyDescent="0.25">
      <c r="B3624" s="34"/>
      <c r="C3624" s="39"/>
      <c r="D3624" s="39"/>
      <c r="E3624" s="35"/>
      <c r="F3624" s="35"/>
    </row>
    <row r="3625" spans="1:6" outlineLevel="1" x14ac:dyDescent="0.25">
      <c r="B3625" s="33" t="s">
        <v>811</v>
      </c>
      <c r="C3625" s="50"/>
      <c r="D3625" s="50"/>
      <c r="E3625" s="40" t="s">
        <v>252</v>
      </c>
      <c r="F3625" s="40">
        <f>SUM(F3626:F3628)</f>
        <v>9298.3030099999996</v>
      </c>
    </row>
    <row r="3626" spans="1:6" outlineLevel="1" x14ac:dyDescent="0.25">
      <c r="A3626" s="77"/>
      <c r="B3626" s="34" t="s">
        <v>789</v>
      </c>
      <c r="C3626" s="39">
        <v>0.71699999999999997</v>
      </c>
      <c r="D3626" s="39" t="s">
        <v>201</v>
      </c>
      <c r="E3626" s="35">
        <v>2307.59</v>
      </c>
      <c r="F3626" s="35">
        <f>+C3626*E3626</f>
        <v>1654.5420300000001</v>
      </c>
    </row>
    <row r="3627" spans="1:6" outlineLevel="1" x14ac:dyDescent="0.25">
      <c r="B3627" s="34" t="s">
        <v>437</v>
      </c>
      <c r="C3627" s="39">
        <v>8.8889999999999993</v>
      </c>
      <c r="D3627" s="39" t="s">
        <v>290</v>
      </c>
      <c r="E3627" s="35">
        <v>108.82</v>
      </c>
      <c r="F3627" s="35">
        <f>+C3627*E3627</f>
        <v>967.30097999999987</v>
      </c>
    </row>
    <row r="3628" spans="1:6" outlineLevel="1" x14ac:dyDescent="0.25">
      <c r="B3628" s="34" t="s">
        <v>449</v>
      </c>
      <c r="C3628" s="39">
        <v>1</v>
      </c>
      <c r="D3628" s="39" t="s">
        <v>252</v>
      </c>
      <c r="E3628" s="35">
        <v>6676.46</v>
      </c>
      <c r="F3628" s="35">
        <f>+C3628*E3628</f>
        <v>6676.46</v>
      </c>
    </row>
    <row r="3629" spans="1:6" outlineLevel="1" x14ac:dyDescent="0.25">
      <c r="B3629" s="34"/>
      <c r="C3629" s="39"/>
      <c r="D3629" s="39"/>
      <c r="E3629" s="35"/>
      <c r="F3629" s="35"/>
    </row>
    <row r="3630" spans="1:6" outlineLevel="1" x14ac:dyDescent="0.25">
      <c r="A3630" s="77"/>
      <c r="B3630" s="33" t="s">
        <v>812</v>
      </c>
      <c r="C3630" s="50"/>
      <c r="D3630" s="50"/>
      <c r="E3630" s="40" t="s">
        <v>252</v>
      </c>
      <c r="F3630" s="40">
        <f>SUM(F3631:F3633)</f>
        <v>8766.2101480000001</v>
      </c>
    </row>
    <row r="3631" spans="1:6" outlineLevel="1" x14ac:dyDescent="0.25">
      <c r="B3631" s="34" t="s">
        <v>789</v>
      </c>
      <c r="C3631" s="39">
        <v>0.59119999999999995</v>
      </c>
      <c r="D3631" s="39" t="s">
        <v>201</v>
      </c>
      <c r="E3631" s="35">
        <v>2307.59</v>
      </c>
      <c r="F3631" s="35">
        <f>+C3631*E3631</f>
        <v>1364.247208</v>
      </c>
    </row>
    <row r="3632" spans="1:6" outlineLevel="1" x14ac:dyDescent="0.25">
      <c r="B3632" s="34" t="s">
        <v>437</v>
      </c>
      <c r="C3632" s="39">
        <v>6.6669999999999998</v>
      </c>
      <c r="D3632" s="39" t="s">
        <v>290</v>
      </c>
      <c r="E3632" s="35">
        <v>108.82</v>
      </c>
      <c r="F3632" s="35">
        <f>+C3632*E3632</f>
        <v>725.50293999999997</v>
      </c>
    </row>
    <row r="3633" spans="1:6" outlineLevel="1" x14ac:dyDescent="0.25">
      <c r="B3633" s="34" t="s">
        <v>449</v>
      </c>
      <c r="C3633" s="39">
        <v>1</v>
      </c>
      <c r="D3633" s="39" t="s">
        <v>252</v>
      </c>
      <c r="E3633" s="35">
        <v>6676.46</v>
      </c>
      <c r="F3633" s="35">
        <f>+C3633*E3633</f>
        <v>6676.46</v>
      </c>
    </row>
    <row r="3634" spans="1:6" outlineLevel="1" x14ac:dyDescent="0.25">
      <c r="B3634" s="34"/>
      <c r="C3634" s="39"/>
      <c r="D3634" s="39"/>
      <c r="E3634" s="35"/>
      <c r="F3634" s="35"/>
    </row>
    <row r="3635" spans="1:6" outlineLevel="1" x14ac:dyDescent="0.25">
      <c r="A3635" s="77"/>
      <c r="B3635" s="33" t="s">
        <v>813</v>
      </c>
      <c r="C3635" s="50"/>
      <c r="D3635" s="50"/>
      <c r="E3635" s="40" t="s">
        <v>252</v>
      </c>
      <c r="F3635" s="40">
        <f>SUM(F3636:F3638)</f>
        <v>9498.0726500000001</v>
      </c>
    </row>
    <row r="3636" spans="1:6" outlineLevel="1" x14ac:dyDescent="0.25">
      <c r="B3636" s="34" t="s">
        <v>789</v>
      </c>
      <c r="C3636" s="39">
        <v>0.71299999999999997</v>
      </c>
      <c r="D3636" s="39" t="s">
        <v>201</v>
      </c>
      <c r="E3636" s="35">
        <v>2307.59</v>
      </c>
      <c r="F3636" s="35">
        <f>+C3636*E3636</f>
        <v>1645.31167</v>
      </c>
    </row>
    <row r="3637" spans="1:6" outlineLevel="1" x14ac:dyDescent="0.25">
      <c r="B3637" s="34" t="s">
        <v>437</v>
      </c>
      <c r="C3637" s="39">
        <v>8.8889999999999993</v>
      </c>
      <c r="D3637" s="39" t="s">
        <v>290</v>
      </c>
      <c r="E3637" s="35">
        <v>108.82</v>
      </c>
      <c r="F3637" s="35">
        <f>+C3637*E3637</f>
        <v>967.30097999999987</v>
      </c>
    </row>
    <row r="3638" spans="1:6" outlineLevel="1" x14ac:dyDescent="0.25">
      <c r="B3638" s="34" t="s">
        <v>451</v>
      </c>
      <c r="C3638" s="39">
        <v>1</v>
      </c>
      <c r="D3638" s="39" t="s">
        <v>252</v>
      </c>
      <c r="E3638" s="35">
        <v>6885.46</v>
      </c>
      <c r="F3638" s="35">
        <f>+C3638*E3638</f>
        <v>6885.46</v>
      </c>
    </row>
    <row r="3639" spans="1:6" outlineLevel="1" x14ac:dyDescent="0.25">
      <c r="B3639" s="34"/>
      <c r="C3639" s="39"/>
      <c r="D3639" s="39"/>
      <c r="E3639" s="35"/>
      <c r="F3639" s="35"/>
    </row>
    <row r="3640" spans="1:6" outlineLevel="1" x14ac:dyDescent="0.25">
      <c r="A3640" s="77"/>
      <c r="B3640" s="33" t="s">
        <v>814</v>
      </c>
      <c r="C3640" s="50"/>
      <c r="D3640" s="50"/>
      <c r="E3640" s="40" t="s">
        <v>252</v>
      </c>
      <c r="F3640" s="40">
        <f>SUM(F3641:F3643)</f>
        <v>8975.2101480000001</v>
      </c>
    </row>
    <row r="3641" spans="1:6" outlineLevel="1" x14ac:dyDescent="0.25">
      <c r="B3641" s="34" t="s">
        <v>789</v>
      </c>
      <c r="C3641" s="39">
        <v>0.59119999999999995</v>
      </c>
      <c r="D3641" s="39" t="s">
        <v>201</v>
      </c>
      <c r="E3641" s="35">
        <v>2307.59</v>
      </c>
      <c r="F3641" s="35">
        <f>+C3641*E3641</f>
        <v>1364.247208</v>
      </c>
    </row>
    <row r="3642" spans="1:6" outlineLevel="1" x14ac:dyDescent="0.25">
      <c r="B3642" s="34" t="s">
        <v>437</v>
      </c>
      <c r="C3642" s="39">
        <v>6.6669999999999998</v>
      </c>
      <c r="D3642" s="39" t="s">
        <v>290</v>
      </c>
      <c r="E3642" s="35">
        <v>108.82</v>
      </c>
      <c r="F3642" s="35">
        <f>+C3642*E3642</f>
        <v>725.50293999999997</v>
      </c>
    </row>
    <row r="3643" spans="1:6" outlineLevel="1" x14ac:dyDescent="0.25">
      <c r="B3643" s="34" t="s">
        <v>451</v>
      </c>
      <c r="C3643" s="39">
        <v>1</v>
      </c>
      <c r="D3643" s="39" t="s">
        <v>252</v>
      </c>
      <c r="E3643" s="35">
        <v>6885.46</v>
      </c>
      <c r="F3643" s="35">
        <f>+C3643*E3643</f>
        <v>6885.46</v>
      </c>
    </row>
    <row r="3645" spans="1:6" s="5" customFormat="1" x14ac:dyDescent="0.25">
      <c r="A3645" s="76"/>
      <c r="B3645" s="6" t="s">
        <v>815</v>
      </c>
      <c r="C3645" s="48"/>
      <c r="D3645" s="48"/>
      <c r="E3645" s="7"/>
      <c r="F3645" s="7"/>
    </row>
    <row r="3646" spans="1:6" outlineLevel="1" x14ac:dyDescent="0.25">
      <c r="B3646" s="34"/>
      <c r="C3646" s="39"/>
      <c r="D3646" s="39"/>
      <c r="E3646" s="35"/>
      <c r="F3646" s="35"/>
    </row>
    <row r="3647" spans="1:6" outlineLevel="1" x14ac:dyDescent="0.25">
      <c r="B3647" s="33" t="s">
        <v>816</v>
      </c>
      <c r="C3647" s="50"/>
      <c r="D3647" s="50"/>
      <c r="E3647" s="40" t="s">
        <v>252</v>
      </c>
      <c r="F3647" s="40">
        <f>SUM(F3648:F3649)</f>
        <v>5961.45</v>
      </c>
    </row>
    <row r="3648" spans="1:6" outlineLevel="1" x14ac:dyDescent="0.25">
      <c r="B3648" s="34" t="s">
        <v>817</v>
      </c>
      <c r="C3648" s="39">
        <v>1.1000000000000001</v>
      </c>
      <c r="D3648" s="39" t="s">
        <v>252</v>
      </c>
      <c r="E3648" s="35">
        <v>4800</v>
      </c>
      <c r="F3648" s="35">
        <f>+C3648*E3648</f>
        <v>5280</v>
      </c>
    </row>
    <row r="3649" spans="2:6" outlineLevel="1" x14ac:dyDescent="0.25">
      <c r="B3649" s="34" t="s">
        <v>818</v>
      </c>
      <c r="C3649" s="39">
        <v>1.1000000000000001</v>
      </c>
      <c r="D3649" s="39" t="s">
        <v>252</v>
      </c>
      <c r="E3649" s="35">
        <v>619.5</v>
      </c>
      <c r="F3649" s="35">
        <f>+C3649*E3649</f>
        <v>681.45</v>
      </c>
    </row>
    <row r="3650" spans="2:6" outlineLevel="1" x14ac:dyDescent="0.25">
      <c r="B3650" s="34"/>
      <c r="C3650" s="39"/>
      <c r="D3650" s="39"/>
      <c r="E3650" s="35"/>
      <c r="F3650" s="35"/>
    </row>
    <row r="3651" spans="2:6" outlineLevel="1" x14ac:dyDescent="0.25">
      <c r="B3651" s="33" t="s">
        <v>819</v>
      </c>
      <c r="C3651" s="50"/>
      <c r="D3651" s="50"/>
      <c r="E3651" s="40" t="s">
        <v>252</v>
      </c>
      <c r="F3651" s="40">
        <f>SUM(F3652:F3653)</f>
        <v>6181.45</v>
      </c>
    </row>
    <row r="3652" spans="2:6" outlineLevel="1" x14ac:dyDescent="0.25">
      <c r="B3652" s="34">
        <f>B$3126</f>
        <v>0</v>
      </c>
      <c r="C3652" s="39">
        <v>1.1000000000000001</v>
      </c>
      <c r="D3652" s="39" t="s">
        <v>252</v>
      </c>
      <c r="E3652" s="35">
        <v>5000</v>
      </c>
      <c r="F3652" s="35">
        <f>+C3652*E3652</f>
        <v>5500</v>
      </c>
    </row>
    <row r="3653" spans="2:6" outlineLevel="1" x14ac:dyDescent="0.25">
      <c r="B3653" s="34" t="str">
        <f>B$3127</f>
        <v>VUELOS .40x.12, 180 kg/Cm², 60, 3/8" A .20 + 2 DE 3/8":</v>
      </c>
      <c r="C3653" s="39">
        <v>1.1000000000000001</v>
      </c>
      <c r="D3653" s="39" t="s">
        <v>252</v>
      </c>
      <c r="E3653" s="35">
        <v>619.5</v>
      </c>
      <c r="F3653" s="35">
        <f>+C3653*E3653</f>
        <v>681.45</v>
      </c>
    </row>
    <row r="3654" spans="2:6" outlineLevel="1" x14ac:dyDescent="0.25">
      <c r="B3654" s="34"/>
      <c r="C3654" s="39"/>
      <c r="D3654" s="39"/>
      <c r="E3654" s="35"/>
      <c r="F3654" s="35"/>
    </row>
    <row r="3655" spans="2:6" outlineLevel="1" x14ac:dyDescent="0.25">
      <c r="B3655" s="33" t="s">
        <v>820</v>
      </c>
      <c r="C3655" s="50"/>
      <c r="D3655" s="50"/>
      <c r="E3655" s="40" t="s">
        <v>252</v>
      </c>
      <c r="F3655" s="40">
        <f>SUM(F3656:F3657)</f>
        <v>6412.4610000000002</v>
      </c>
    </row>
    <row r="3656" spans="2:6" outlineLevel="1" x14ac:dyDescent="0.25">
      <c r="B3656" s="34">
        <f>B$3126</f>
        <v>0</v>
      </c>
      <c r="C3656" s="39">
        <v>1.1000000000000001</v>
      </c>
      <c r="D3656" s="39" t="s">
        <v>252</v>
      </c>
      <c r="E3656" s="35">
        <v>5210.01</v>
      </c>
      <c r="F3656" s="35">
        <f>+C3656*E3656</f>
        <v>5731.0110000000004</v>
      </c>
    </row>
    <row r="3657" spans="2:6" outlineLevel="1" x14ac:dyDescent="0.25">
      <c r="B3657" s="34" t="str">
        <f>B$3127</f>
        <v>VUELOS .40x.12, 180 kg/Cm², 60, 3/8" A .20 + 2 DE 3/8":</v>
      </c>
      <c r="C3657" s="39">
        <v>1.1000000000000001</v>
      </c>
      <c r="D3657" s="39" t="s">
        <v>252</v>
      </c>
      <c r="E3657" s="35">
        <v>619.5</v>
      </c>
      <c r="F3657" s="35">
        <f>+C3657*E3657</f>
        <v>681.45</v>
      </c>
    </row>
    <row r="3658" spans="2:6" outlineLevel="1" x14ac:dyDescent="0.25">
      <c r="B3658" s="34"/>
      <c r="C3658" s="39"/>
      <c r="D3658" s="39"/>
      <c r="E3658" s="35"/>
      <c r="F3658" s="35"/>
    </row>
    <row r="3659" spans="2:6" outlineLevel="1" x14ac:dyDescent="0.25">
      <c r="B3659" s="33" t="s">
        <v>821</v>
      </c>
      <c r="C3659" s="50"/>
      <c r="D3659" s="50"/>
      <c r="E3659" s="40" t="s">
        <v>252</v>
      </c>
      <c r="F3659" s="40">
        <f>SUM(F3660:F3661)</f>
        <v>6676.4610000000002</v>
      </c>
    </row>
    <row r="3660" spans="2:6" outlineLevel="1" x14ac:dyDescent="0.25">
      <c r="B3660" s="34">
        <f>B$3126</f>
        <v>0</v>
      </c>
      <c r="C3660" s="39">
        <v>1.1000000000000001</v>
      </c>
      <c r="D3660" s="39" t="s">
        <v>252</v>
      </c>
      <c r="E3660" s="35">
        <v>5450.01</v>
      </c>
      <c r="F3660" s="35">
        <f>+C3660*E3660</f>
        <v>5995.0110000000004</v>
      </c>
    </row>
    <row r="3661" spans="2:6" outlineLevel="1" x14ac:dyDescent="0.25">
      <c r="B3661" s="34" t="str">
        <f>B$3127</f>
        <v>VUELOS .40x.12, 180 kg/Cm², 60, 3/8" A .20 + 2 DE 3/8":</v>
      </c>
      <c r="C3661" s="39">
        <v>1.1000000000000001</v>
      </c>
      <c r="D3661" s="39" t="s">
        <v>252</v>
      </c>
      <c r="E3661" s="35">
        <v>619.5</v>
      </c>
      <c r="F3661" s="35">
        <f>+C3661*E3661</f>
        <v>681.45</v>
      </c>
    </row>
    <row r="3662" spans="2:6" outlineLevel="1" x14ac:dyDescent="0.25">
      <c r="B3662" s="34"/>
      <c r="C3662" s="39"/>
      <c r="D3662" s="39"/>
      <c r="E3662" s="35"/>
      <c r="F3662" s="35"/>
    </row>
    <row r="3663" spans="2:6" outlineLevel="1" x14ac:dyDescent="0.25">
      <c r="B3663" s="33" t="s">
        <v>822</v>
      </c>
      <c r="C3663" s="50"/>
      <c r="D3663" s="50"/>
      <c r="E3663" s="40" t="s">
        <v>252</v>
      </c>
      <c r="F3663" s="40">
        <f>SUM(F3664:F3665)</f>
        <v>6885.4610000000002</v>
      </c>
    </row>
    <row r="3664" spans="2:6" outlineLevel="1" x14ac:dyDescent="0.25">
      <c r="B3664" s="34">
        <f>B$3126</f>
        <v>0</v>
      </c>
      <c r="C3664" s="39">
        <v>1.1000000000000001</v>
      </c>
      <c r="D3664" s="39" t="s">
        <v>252</v>
      </c>
      <c r="E3664" s="35">
        <v>5640.01</v>
      </c>
      <c r="F3664" s="35">
        <f>+C3664*E3664</f>
        <v>6204.0110000000004</v>
      </c>
    </row>
    <row r="3665" spans="2:6" outlineLevel="1" x14ac:dyDescent="0.25">
      <c r="B3665" s="34" t="str">
        <f>B$3127</f>
        <v>VUELOS .40x.12, 180 kg/Cm², 60, 3/8" A .20 + 2 DE 3/8":</v>
      </c>
      <c r="C3665" s="39">
        <v>1.1000000000000001</v>
      </c>
      <c r="D3665" s="39" t="s">
        <v>252</v>
      </c>
      <c r="E3665" s="35">
        <v>619.5</v>
      </c>
      <c r="F3665" s="35">
        <f>+C3665*E3665</f>
        <v>681.45</v>
      </c>
    </row>
    <row r="3666" spans="2:6" outlineLevel="1" x14ac:dyDescent="0.25">
      <c r="B3666" s="34"/>
      <c r="C3666" s="39"/>
      <c r="D3666" s="39"/>
      <c r="E3666" s="35"/>
      <c r="F3666" s="35"/>
    </row>
    <row r="3667" spans="2:6" outlineLevel="1" x14ac:dyDescent="0.25">
      <c r="B3667" s="33" t="s">
        <v>823</v>
      </c>
      <c r="C3667" s="50"/>
      <c r="D3667" s="50"/>
      <c r="E3667" s="40" t="s">
        <v>252</v>
      </c>
      <c r="F3667" s="40">
        <f>SUM(F3668:F3669)</f>
        <v>7072.4500000000007</v>
      </c>
    </row>
    <row r="3668" spans="2:6" outlineLevel="1" x14ac:dyDescent="0.25">
      <c r="B3668" s="34">
        <f>B$3126</f>
        <v>0</v>
      </c>
      <c r="C3668" s="39">
        <v>1.1000000000000001</v>
      </c>
      <c r="D3668" s="39" t="s">
        <v>252</v>
      </c>
      <c r="E3668" s="35">
        <v>5810</v>
      </c>
      <c r="F3668" s="35">
        <f>+C3668*E3668</f>
        <v>6391.0000000000009</v>
      </c>
    </row>
    <row r="3669" spans="2:6" outlineLevel="1" x14ac:dyDescent="0.25">
      <c r="B3669" s="34" t="str">
        <f>B$3127</f>
        <v>VUELOS .40x.12, 180 kg/Cm², 60, 3/8" A .20 + 2 DE 3/8":</v>
      </c>
      <c r="C3669" s="39">
        <v>1.1000000000000001</v>
      </c>
      <c r="D3669" s="39" t="s">
        <v>252</v>
      </c>
      <c r="E3669" s="35">
        <v>619.5</v>
      </c>
      <c r="F3669" s="35">
        <f>+C3669*E3669</f>
        <v>681.45</v>
      </c>
    </row>
    <row r="3670" spans="2:6" outlineLevel="1" x14ac:dyDescent="0.25">
      <c r="B3670" s="34"/>
      <c r="C3670" s="39"/>
      <c r="D3670" s="39"/>
      <c r="E3670" s="35"/>
      <c r="F3670" s="35"/>
    </row>
    <row r="3671" spans="2:6" outlineLevel="1" x14ac:dyDescent="0.25">
      <c r="B3671" s="33" t="s">
        <v>824</v>
      </c>
      <c r="C3671" s="50"/>
      <c r="D3671" s="50"/>
      <c r="E3671" s="40" t="s">
        <v>252</v>
      </c>
      <c r="F3671" s="40">
        <f>SUM(F3672:F3673)</f>
        <v>7281.4610000000002</v>
      </c>
    </row>
    <row r="3672" spans="2:6" outlineLevel="1" x14ac:dyDescent="0.25">
      <c r="B3672" s="34">
        <f>B$3126</f>
        <v>0</v>
      </c>
      <c r="C3672" s="39">
        <v>1.1000000000000001</v>
      </c>
      <c r="D3672" s="39" t="s">
        <v>252</v>
      </c>
      <c r="E3672" s="35">
        <v>6000.01</v>
      </c>
      <c r="F3672" s="35">
        <f>+C3672*E3672</f>
        <v>6600.0110000000004</v>
      </c>
    </row>
    <row r="3673" spans="2:6" outlineLevel="1" x14ac:dyDescent="0.25">
      <c r="B3673" s="34" t="str">
        <f>B$3127</f>
        <v>VUELOS .40x.12, 180 kg/Cm², 60, 3/8" A .20 + 2 DE 3/8":</v>
      </c>
      <c r="C3673" s="39">
        <v>1.1000000000000001</v>
      </c>
      <c r="D3673" s="39" t="s">
        <v>252</v>
      </c>
      <c r="E3673" s="35">
        <v>619.5</v>
      </c>
      <c r="F3673" s="35">
        <f>+C3673*E3673</f>
        <v>681.45</v>
      </c>
    </row>
    <row r="3674" spans="2:6" outlineLevel="1" x14ac:dyDescent="0.25">
      <c r="B3674" s="34"/>
      <c r="C3674" s="39"/>
      <c r="D3674" s="39"/>
      <c r="E3674" s="35"/>
      <c r="F3674" s="35"/>
    </row>
    <row r="3675" spans="2:6" outlineLevel="1" x14ac:dyDescent="0.25">
      <c r="B3675" s="33" t="s">
        <v>825</v>
      </c>
      <c r="C3675" s="50"/>
      <c r="D3675" s="50"/>
      <c r="E3675" s="40" t="s">
        <v>252</v>
      </c>
      <c r="F3675" s="40">
        <f>SUM(F3676:F3677)</f>
        <v>7501.4500000000007</v>
      </c>
    </row>
    <row r="3676" spans="2:6" outlineLevel="1" x14ac:dyDescent="0.25">
      <c r="B3676" s="34">
        <f>B$3126</f>
        <v>0</v>
      </c>
      <c r="C3676" s="39">
        <v>1.1000000000000001</v>
      </c>
      <c r="D3676" s="39" t="s">
        <v>252</v>
      </c>
      <c r="E3676" s="35">
        <v>6200</v>
      </c>
      <c r="F3676" s="35">
        <f>+C3676*E3676</f>
        <v>6820.0000000000009</v>
      </c>
    </row>
    <row r="3677" spans="2:6" outlineLevel="1" x14ac:dyDescent="0.25">
      <c r="B3677" s="34" t="str">
        <f>B$3127</f>
        <v>VUELOS .40x.12, 180 kg/Cm², 60, 3/8" A .20 + 2 DE 3/8":</v>
      </c>
      <c r="C3677" s="39">
        <v>1.1000000000000001</v>
      </c>
      <c r="D3677" s="39" t="s">
        <v>252</v>
      </c>
      <c r="E3677" s="35">
        <v>619.5</v>
      </c>
      <c r="F3677" s="35">
        <f>+C3677*E3677</f>
        <v>681.45</v>
      </c>
    </row>
    <row r="3678" spans="2:6" outlineLevel="1" x14ac:dyDescent="0.25">
      <c r="B3678" s="34"/>
      <c r="C3678" s="39"/>
      <c r="D3678" s="39"/>
      <c r="E3678" s="35"/>
      <c r="F3678" s="35"/>
    </row>
    <row r="3679" spans="2:6" outlineLevel="1" x14ac:dyDescent="0.25">
      <c r="B3679" s="33" t="s">
        <v>826</v>
      </c>
      <c r="C3679" s="50"/>
      <c r="D3679" s="50"/>
      <c r="E3679" s="40" t="s">
        <v>252</v>
      </c>
      <c r="F3679" s="40">
        <f>SUM(F3680:F3681)</f>
        <v>7690.6500000000005</v>
      </c>
    </row>
    <row r="3680" spans="2:6" outlineLevel="1" x14ac:dyDescent="0.25">
      <c r="B3680" s="34">
        <f>B$3126</f>
        <v>0</v>
      </c>
      <c r="C3680" s="39">
        <v>1.1000000000000001</v>
      </c>
      <c r="D3680" s="39" t="s">
        <v>252</v>
      </c>
      <c r="E3680" s="35">
        <v>6372</v>
      </c>
      <c r="F3680" s="35">
        <f>+C3680*E3680</f>
        <v>7009.2000000000007</v>
      </c>
    </row>
    <row r="3681" spans="2:6" outlineLevel="1" x14ac:dyDescent="0.25">
      <c r="B3681" s="34" t="str">
        <f>B$3127</f>
        <v>VUELOS .40x.12, 180 kg/Cm², 60, 3/8" A .20 + 2 DE 3/8":</v>
      </c>
      <c r="C3681" s="39">
        <v>1.1000000000000001</v>
      </c>
      <c r="D3681" s="39" t="s">
        <v>252</v>
      </c>
      <c r="E3681" s="35">
        <v>619.5</v>
      </c>
      <c r="F3681" s="35">
        <f>+C3681*E3681</f>
        <v>681.45</v>
      </c>
    </row>
    <row r="3682" spans="2:6" outlineLevel="1" x14ac:dyDescent="0.25">
      <c r="B3682" s="34"/>
      <c r="C3682" s="39"/>
      <c r="D3682" s="39"/>
      <c r="E3682" s="35"/>
      <c r="F3682" s="35"/>
    </row>
    <row r="3683" spans="2:6" outlineLevel="1" x14ac:dyDescent="0.25">
      <c r="B3683" s="33" t="s">
        <v>827</v>
      </c>
      <c r="C3683" s="50"/>
      <c r="D3683" s="50"/>
      <c r="E3683" s="40" t="s">
        <v>252</v>
      </c>
      <c r="F3683" s="40">
        <f>SUM(F3684:F3685)</f>
        <v>7963.2300000000005</v>
      </c>
    </row>
    <row r="3684" spans="2:6" outlineLevel="1" x14ac:dyDescent="0.25">
      <c r="B3684" s="34">
        <f>B$3126</f>
        <v>0</v>
      </c>
      <c r="C3684" s="39">
        <v>1.1000000000000001</v>
      </c>
      <c r="D3684" s="39" t="s">
        <v>252</v>
      </c>
      <c r="E3684" s="35">
        <v>6619.8</v>
      </c>
      <c r="F3684" s="35">
        <f>+C3684*E3684</f>
        <v>7281.7800000000007</v>
      </c>
    </row>
    <row r="3685" spans="2:6" outlineLevel="1" x14ac:dyDescent="0.25">
      <c r="B3685" s="34" t="str">
        <f>B$3127</f>
        <v>VUELOS .40x.12, 180 kg/Cm², 60, 3/8" A .20 + 2 DE 3/8":</v>
      </c>
      <c r="C3685" s="39">
        <v>1.1000000000000001</v>
      </c>
      <c r="D3685" s="39" t="s">
        <v>252</v>
      </c>
      <c r="E3685" s="35">
        <v>619.5</v>
      </c>
      <c r="F3685" s="35">
        <f>+C3685*E3685</f>
        <v>681.45</v>
      </c>
    </row>
    <row r="3686" spans="2:6" outlineLevel="1" x14ac:dyDescent="0.25">
      <c r="B3686" s="34"/>
      <c r="C3686" s="39"/>
      <c r="D3686" s="39"/>
      <c r="E3686" s="35"/>
      <c r="F3686" s="35"/>
    </row>
    <row r="3687" spans="2:6" outlineLevel="1" x14ac:dyDescent="0.25">
      <c r="B3687" s="33" t="s">
        <v>828</v>
      </c>
      <c r="C3687" s="50"/>
      <c r="D3687" s="50"/>
      <c r="E3687" s="40" t="s">
        <v>252</v>
      </c>
      <c r="F3687" s="40">
        <f>SUM(F3688:F3689)</f>
        <v>8080.05</v>
      </c>
    </row>
    <row r="3688" spans="2:6" outlineLevel="1" x14ac:dyDescent="0.25">
      <c r="B3688" s="34">
        <f>B$3126</f>
        <v>0</v>
      </c>
      <c r="C3688" s="39">
        <v>1.1000000000000001</v>
      </c>
      <c r="D3688" s="39" t="s">
        <v>252</v>
      </c>
      <c r="E3688" s="35">
        <v>6726</v>
      </c>
      <c r="F3688" s="35">
        <f>+C3688*E3688</f>
        <v>7398.6</v>
      </c>
    </row>
    <row r="3689" spans="2:6" outlineLevel="1" x14ac:dyDescent="0.25">
      <c r="B3689" s="34" t="str">
        <f>B$3127</f>
        <v>VUELOS .40x.12, 180 kg/Cm², 60, 3/8" A .20 + 2 DE 3/8":</v>
      </c>
      <c r="C3689" s="39">
        <v>1.1000000000000001</v>
      </c>
      <c r="D3689" s="39" t="s">
        <v>252</v>
      </c>
      <c r="E3689" s="35">
        <v>619.5</v>
      </c>
      <c r="F3689" s="35">
        <f>+C3689*E3689</f>
        <v>681.45</v>
      </c>
    </row>
    <row r="3690" spans="2:6" outlineLevel="1" x14ac:dyDescent="0.25">
      <c r="B3690" s="34"/>
      <c r="C3690" s="39"/>
      <c r="D3690" s="39"/>
      <c r="E3690" s="35"/>
      <c r="F3690" s="35"/>
    </row>
    <row r="3691" spans="2:6" outlineLevel="1" x14ac:dyDescent="0.25">
      <c r="B3691" s="33" t="s">
        <v>829</v>
      </c>
      <c r="C3691" s="50"/>
      <c r="D3691" s="50"/>
      <c r="E3691" s="40" t="s">
        <v>252</v>
      </c>
      <c r="F3691" s="40">
        <f>SUM(F3692:F3693)</f>
        <v>8216.34</v>
      </c>
    </row>
    <row r="3692" spans="2:6" outlineLevel="1" x14ac:dyDescent="0.25">
      <c r="B3692" s="34">
        <f>B$3126</f>
        <v>0</v>
      </c>
      <c r="C3692" s="39">
        <v>1.1000000000000001</v>
      </c>
      <c r="D3692" s="39" t="s">
        <v>252</v>
      </c>
      <c r="E3692" s="35">
        <v>6849.9</v>
      </c>
      <c r="F3692" s="35">
        <f>+C3692*E3692</f>
        <v>7534.89</v>
      </c>
    </row>
    <row r="3693" spans="2:6" outlineLevel="1" x14ac:dyDescent="0.25">
      <c r="B3693" s="34" t="str">
        <f>B$3127</f>
        <v>VUELOS .40x.12, 180 kg/Cm², 60, 3/8" A .20 + 2 DE 3/8":</v>
      </c>
      <c r="C3693" s="39">
        <v>1.1000000000000001</v>
      </c>
      <c r="D3693" s="39" t="s">
        <v>252</v>
      </c>
      <c r="E3693" s="35">
        <v>619.5</v>
      </c>
      <c r="F3693" s="35">
        <f>+C3693*E3693</f>
        <v>681.45</v>
      </c>
    </row>
    <row r="3694" spans="2:6" outlineLevel="1" x14ac:dyDescent="0.25">
      <c r="B3694" s="34"/>
      <c r="C3694" s="39"/>
      <c r="D3694" s="39"/>
      <c r="E3694" s="35"/>
      <c r="F3694" s="35"/>
    </row>
    <row r="3695" spans="2:6" outlineLevel="1" x14ac:dyDescent="0.25">
      <c r="B3695" s="33" t="s">
        <v>830</v>
      </c>
      <c r="C3695" s="50"/>
      <c r="D3695" s="50"/>
      <c r="E3695" s="40" t="s">
        <v>252</v>
      </c>
      <c r="F3695" s="40">
        <f>SUM(F3696:F3697)</f>
        <v>8339.6500000000015</v>
      </c>
    </row>
    <row r="3696" spans="2:6" outlineLevel="1" x14ac:dyDescent="0.25">
      <c r="B3696" s="34">
        <f>B$3126</f>
        <v>0</v>
      </c>
      <c r="C3696" s="39">
        <v>1.1000000000000001</v>
      </c>
      <c r="D3696" s="39" t="s">
        <v>252</v>
      </c>
      <c r="E3696" s="35">
        <v>6962</v>
      </c>
      <c r="F3696" s="35">
        <f>+C3696*E3696</f>
        <v>7658.2000000000007</v>
      </c>
    </row>
    <row r="3697" spans="1:6" outlineLevel="1" x14ac:dyDescent="0.25">
      <c r="B3697" s="34" t="str">
        <f>B$3127</f>
        <v>VUELOS .40x.12, 180 kg/Cm², 60, 3/8" A .20 + 2 DE 3/8":</v>
      </c>
      <c r="C3697" s="39">
        <v>1.1000000000000001</v>
      </c>
      <c r="D3697" s="39" t="s">
        <v>252</v>
      </c>
      <c r="E3697" s="35">
        <v>619.5</v>
      </c>
      <c r="F3697" s="35">
        <f>+C3697*E3697</f>
        <v>681.45</v>
      </c>
    </row>
    <row r="3699" spans="1:6" s="5" customFormat="1" x14ac:dyDescent="0.25">
      <c r="A3699" s="76"/>
      <c r="B3699" s="6" t="s">
        <v>831</v>
      </c>
      <c r="C3699" s="48"/>
      <c r="D3699" s="48"/>
      <c r="E3699" s="7"/>
      <c r="F3699" s="7"/>
    </row>
    <row r="3700" spans="1:6" outlineLevel="1" x14ac:dyDescent="0.25">
      <c r="B3700" s="34"/>
      <c r="C3700" s="39"/>
      <c r="D3700" s="39"/>
      <c r="E3700" s="35"/>
      <c r="F3700" s="35"/>
    </row>
    <row r="3701" spans="1:6" outlineLevel="1" x14ac:dyDescent="0.25">
      <c r="A3701" s="71" t="s">
        <v>832</v>
      </c>
      <c r="B3701" s="33" t="s">
        <v>833</v>
      </c>
      <c r="C3701" s="50"/>
      <c r="D3701" s="50"/>
      <c r="E3701" s="40" t="s">
        <v>252</v>
      </c>
      <c r="F3701" s="40">
        <f>SUM(F3704:F3715)</f>
        <v>11234.765000000001</v>
      </c>
    </row>
    <row r="3702" spans="1:6" outlineLevel="1" x14ac:dyDescent="0.25">
      <c r="B3702" s="34" t="s">
        <v>834</v>
      </c>
      <c r="C3702" s="39"/>
      <c r="D3702" s="39"/>
      <c r="E3702" s="35"/>
      <c r="F3702" s="35"/>
    </row>
    <row r="3703" spans="1:6" outlineLevel="1" x14ac:dyDescent="0.25">
      <c r="B3703" s="34"/>
      <c r="C3703" s="39"/>
      <c r="D3703" s="39"/>
      <c r="E3703" s="35"/>
      <c r="F3703" s="35"/>
    </row>
    <row r="3704" spans="1:6" outlineLevel="1" x14ac:dyDescent="0.25">
      <c r="B3704" s="34" t="s">
        <v>835</v>
      </c>
      <c r="C3704" s="39">
        <v>14</v>
      </c>
      <c r="D3704" s="39" t="s">
        <v>256</v>
      </c>
      <c r="E3704" s="35">
        <v>44.3</v>
      </c>
      <c r="F3704" s="35">
        <f t="shared" ref="F3704:F3715" si="105">+C3704*E3704</f>
        <v>620.19999999999993</v>
      </c>
    </row>
    <row r="3705" spans="1:6" outlineLevel="1" x14ac:dyDescent="0.25">
      <c r="B3705" s="34" t="s">
        <v>836</v>
      </c>
      <c r="C3705" s="39">
        <v>5</v>
      </c>
      <c r="D3705" s="39" t="s">
        <v>231</v>
      </c>
      <c r="E3705" s="35">
        <v>418.75</v>
      </c>
      <c r="F3705" s="35">
        <f t="shared" si="105"/>
        <v>2093.75</v>
      </c>
    </row>
    <row r="3706" spans="1:6" outlineLevel="1" x14ac:dyDescent="0.25">
      <c r="B3706" s="34" t="s">
        <v>837</v>
      </c>
      <c r="C3706" s="39">
        <v>6</v>
      </c>
      <c r="D3706" s="39" t="s">
        <v>231</v>
      </c>
      <c r="E3706" s="35">
        <v>33.037500000000001</v>
      </c>
      <c r="F3706" s="35">
        <f t="shared" si="105"/>
        <v>198.22500000000002</v>
      </c>
    </row>
    <row r="3707" spans="1:6" outlineLevel="1" x14ac:dyDescent="0.25">
      <c r="B3707" s="34" t="s">
        <v>838</v>
      </c>
      <c r="C3707" s="39">
        <v>4</v>
      </c>
      <c r="D3707" s="39" t="s">
        <v>231</v>
      </c>
      <c r="E3707" s="35">
        <v>67.8</v>
      </c>
      <c r="F3707" s="35">
        <f t="shared" si="105"/>
        <v>271.2</v>
      </c>
    </row>
    <row r="3708" spans="1:6" outlineLevel="1" x14ac:dyDescent="0.25">
      <c r="B3708" s="34" t="s">
        <v>839</v>
      </c>
      <c r="C3708" s="39">
        <v>2</v>
      </c>
      <c r="D3708" s="39" t="s">
        <v>231</v>
      </c>
      <c r="E3708" s="35">
        <v>32.270000000000003</v>
      </c>
      <c r="F3708" s="35">
        <f t="shared" si="105"/>
        <v>64.540000000000006</v>
      </c>
    </row>
    <row r="3709" spans="1:6" outlineLevel="1" x14ac:dyDescent="0.25">
      <c r="B3709" s="34" t="s">
        <v>840</v>
      </c>
      <c r="C3709" s="39">
        <v>1</v>
      </c>
      <c r="D3709" s="39" t="s">
        <v>231</v>
      </c>
      <c r="E3709" s="35">
        <v>1719.25</v>
      </c>
      <c r="F3709" s="35">
        <f t="shared" si="105"/>
        <v>1719.25</v>
      </c>
    </row>
    <row r="3710" spans="1:6" outlineLevel="1" x14ac:dyDescent="0.25">
      <c r="B3710" s="34" t="s">
        <v>841</v>
      </c>
      <c r="C3710" s="39">
        <v>1</v>
      </c>
      <c r="D3710" s="39" t="s">
        <v>231</v>
      </c>
      <c r="E3710" s="35">
        <v>626.76</v>
      </c>
      <c r="F3710" s="35">
        <f t="shared" si="105"/>
        <v>626.76</v>
      </c>
    </row>
    <row r="3711" spans="1:6" outlineLevel="1" x14ac:dyDescent="0.25">
      <c r="B3711" s="34" t="s">
        <v>842</v>
      </c>
      <c r="C3711" s="39">
        <v>2</v>
      </c>
      <c r="D3711" s="39" t="s">
        <v>231</v>
      </c>
      <c r="E3711" s="35">
        <v>626.76</v>
      </c>
      <c r="F3711" s="35">
        <f t="shared" si="105"/>
        <v>1253.52</v>
      </c>
    </row>
    <row r="3712" spans="1:6" outlineLevel="1" x14ac:dyDescent="0.25">
      <c r="B3712" s="34" t="s">
        <v>843</v>
      </c>
      <c r="C3712" s="39">
        <v>4</v>
      </c>
      <c r="D3712" s="39" t="s">
        <v>231</v>
      </c>
      <c r="E3712" s="35">
        <v>626.76</v>
      </c>
      <c r="F3712" s="35">
        <f t="shared" si="105"/>
        <v>2507.04</v>
      </c>
    </row>
    <row r="3713" spans="1:6" outlineLevel="1" x14ac:dyDescent="0.25">
      <c r="B3713" s="34" t="s">
        <v>844</v>
      </c>
      <c r="C3713" s="39">
        <v>1</v>
      </c>
      <c r="D3713" s="39" t="s">
        <v>231</v>
      </c>
      <c r="E3713" s="35">
        <v>626.76</v>
      </c>
      <c r="F3713" s="35">
        <f t="shared" si="105"/>
        <v>626.76</v>
      </c>
    </row>
    <row r="3714" spans="1:6" outlineLevel="1" x14ac:dyDescent="0.25">
      <c r="B3714" s="34" t="s">
        <v>845</v>
      </c>
      <c r="C3714" s="39">
        <v>1</v>
      </c>
      <c r="D3714" s="39" t="s">
        <v>231</v>
      </c>
      <c r="E3714" s="35">
        <v>626.76</v>
      </c>
      <c r="F3714" s="35">
        <f t="shared" si="105"/>
        <v>626.76</v>
      </c>
    </row>
    <row r="3715" spans="1:6" outlineLevel="1" x14ac:dyDescent="0.25">
      <c r="B3715" s="34" t="s">
        <v>846</v>
      </c>
      <c r="C3715" s="39">
        <v>1</v>
      </c>
      <c r="D3715" s="39" t="s">
        <v>231</v>
      </c>
      <c r="E3715" s="35">
        <v>626.76</v>
      </c>
      <c r="F3715" s="35">
        <f t="shared" si="105"/>
        <v>626.76</v>
      </c>
    </row>
    <row r="3716" spans="1:6" outlineLevel="1" x14ac:dyDescent="0.25">
      <c r="B3716" s="34"/>
      <c r="C3716" s="39"/>
      <c r="D3716" s="39"/>
      <c r="E3716" s="35"/>
      <c r="F3716" s="35"/>
    </row>
    <row r="3717" spans="1:6" outlineLevel="1" x14ac:dyDescent="0.25">
      <c r="A3717" s="71" t="s">
        <v>847</v>
      </c>
      <c r="B3717" s="33" t="s">
        <v>848</v>
      </c>
      <c r="C3717" s="50"/>
      <c r="D3717" s="50"/>
      <c r="E3717" s="40"/>
      <c r="F3717" s="40"/>
    </row>
    <row r="3718" spans="1:6" outlineLevel="1" x14ac:dyDescent="0.25">
      <c r="B3718" s="34" t="s">
        <v>849</v>
      </c>
      <c r="C3718" s="39">
        <v>18</v>
      </c>
      <c r="D3718" s="39" t="s">
        <v>252</v>
      </c>
      <c r="E3718" s="35"/>
      <c r="F3718" s="35"/>
    </row>
    <row r="3719" spans="1:6" outlineLevel="1" x14ac:dyDescent="0.25">
      <c r="B3719" s="34" t="s">
        <v>850</v>
      </c>
      <c r="C3719" s="39">
        <v>20</v>
      </c>
      <c r="D3719" s="39" t="s">
        <v>851</v>
      </c>
      <c r="E3719" s="35"/>
      <c r="F3719" s="35"/>
    </row>
    <row r="3720" spans="1:6" outlineLevel="1" x14ac:dyDescent="0.25">
      <c r="B3720" s="34" t="s">
        <v>852</v>
      </c>
      <c r="C3720" s="39"/>
      <c r="D3720" s="39"/>
      <c r="E3720" s="35"/>
      <c r="F3720" s="35"/>
    </row>
    <row r="3721" spans="1:6" outlineLevel="1" x14ac:dyDescent="0.25">
      <c r="B3721" s="34" t="s">
        <v>853</v>
      </c>
      <c r="C3721" s="39">
        <v>131137.53</v>
      </c>
      <c r="D3721" s="39" t="s">
        <v>854</v>
      </c>
      <c r="E3721" s="35"/>
      <c r="F3721" s="35"/>
    </row>
    <row r="3722" spans="1:6" outlineLevel="1" x14ac:dyDescent="0.25">
      <c r="B3722" s="34" t="s">
        <v>855</v>
      </c>
      <c r="C3722" s="39">
        <v>52455.012000000002</v>
      </c>
      <c r="D3722" s="39" t="s">
        <v>854</v>
      </c>
      <c r="E3722" s="35"/>
      <c r="F3722" s="35"/>
    </row>
    <row r="3723" spans="1:6" outlineLevel="1" x14ac:dyDescent="0.25">
      <c r="B3723" s="34" t="s">
        <v>856</v>
      </c>
      <c r="C3723" s="39">
        <v>1200</v>
      </c>
      <c r="D3723" s="39" t="s">
        <v>857</v>
      </c>
      <c r="E3723" s="35"/>
      <c r="F3723" s="35"/>
    </row>
    <row r="3724" spans="1:6" outlineLevel="1" x14ac:dyDescent="0.25">
      <c r="B3724" s="34" t="s">
        <v>858</v>
      </c>
      <c r="C3724" s="39">
        <v>43.712510000000002</v>
      </c>
      <c r="D3724" s="39" t="s">
        <v>854</v>
      </c>
      <c r="E3724" s="35"/>
      <c r="F3724" s="35"/>
    </row>
    <row r="3725" spans="1:6" outlineLevel="1" x14ac:dyDescent="0.25">
      <c r="B3725" s="34" t="s">
        <v>859</v>
      </c>
      <c r="C3725" s="39">
        <v>47209.510799999996</v>
      </c>
      <c r="D3725" s="39" t="s">
        <v>854</v>
      </c>
      <c r="E3725" s="35"/>
      <c r="F3725" s="35"/>
    </row>
    <row r="3726" spans="1:6" outlineLevel="1" x14ac:dyDescent="0.25">
      <c r="B3726" s="34" t="s">
        <v>860</v>
      </c>
      <c r="C3726" s="39">
        <v>39.341258999999994</v>
      </c>
      <c r="D3726" s="39" t="s">
        <v>854</v>
      </c>
      <c r="E3726" s="35"/>
      <c r="F3726" s="35"/>
    </row>
    <row r="3727" spans="1:6" outlineLevel="1" x14ac:dyDescent="0.25">
      <c r="B3727" s="34" t="s">
        <v>861</v>
      </c>
      <c r="C3727" s="39">
        <v>1</v>
      </c>
      <c r="D3727" s="39" t="s">
        <v>411</v>
      </c>
      <c r="E3727" s="35"/>
      <c r="F3727" s="35"/>
    </row>
    <row r="3728" spans="1:6" outlineLevel="1" x14ac:dyDescent="0.25">
      <c r="B3728" s="34" t="s">
        <v>862</v>
      </c>
      <c r="C3728" s="39">
        <v>32.43</v>
      </c>
      <c r="D3728" s="39" t="s">
        <v>854</v>
      </c>
      <c r="E3728" s="35"/>
      <c r="F3728" s="35"/>
    </row>
    <row r="3729" spans="1:6" outlineLevel="1" x14ac:dyDescent="0.25">
      <c r="B3729" s="34"/>
      <c r="C3729" s="39"/>
      <c r="D3729" s="39"/>
      <c r="E3729" s="35"/>
      <c r="F3729" s="35"/>
    </row>
    <row r="3730" spans="1:6" outlineLevel="1" x14ac:dyDescent="0.25">
      <c r="A3730" s="71" t="s">
        <v>863</v>
      </c>
      <c r="B3730" s="33" t="s">
        <v>864</v>
      </c>
      <c r="C3730" s="50"/>
      <c r="D3730" s="50"/>
      <c r="E3730" s="40"/>
      <c r="F3730" s="40"/>
    </row>
    <row r="3731" spans="1:6" outlineLevel="1" x14ac:dyDescent="0.25">
      <c r="B3731" s="34" t="s">
        <v>865</v>
      </c>
      <c r="C3731" s="39"/>
      <c r="D3731" s="39"/>
      <c r="E3731" s="35"/>
      <c r="F3731" s="35"/>
    </row>
    <row r="3732" spans="1:6" outlineLevel="1" x14ac:dyDescent="0.25">
      <c r="B3732" s="34" t="s">
        <v>866</v>
      </c>
      <c r="C3732" s="39"/>
      <c r="D3732" s="39"/>
      <c r="E3732" s="35"/>
      <c r="F3732" s="35"/>
    </row>
    <row r="3733" spans="1:6" outlineLevel="1" x14ac:dyDescent="0.25">
      <c r="B3733" s="34" t="s">
        <v>867</v>
      </c>
      <c r="C3733" s="39"/>
      <c r="D3733" s="39"/>
      <c r="E3733" s="35"/>
      <c r="F3733" s="35"/>
    </row>
    <row r="3734" spans="1:6" outlineLevel="1" x14ac:dyDescent="0.25">
      <c r="B3734" s="34" t="s">
        <v>868</v>
      </c>
      <c r="C3734" s="39"/>
      <c r="D3734" s="39"/>
      <c r="E3734" s="35"/>
      <c r="F3734" s="35"/>
    </row>
    <row r="3735" spans="1:6" outlineLevel="1" x14ac:dyDescent="0.25">
      <c r="B3735" s="34"/>
      <c r="C3735" s="39"/>
      <c r="D3735" s="39"/>
      <c r="E3735" s="35"/>
      <c r="F3735" s="35"/>
    </row>
    <row r="3736" spans="1:6" outlineLevel="1" x14ac:dyDescent="0.25">
      <c r="B3736" s="34" t="s">
        <v>853</v>
      </c>
      <c r="C3736" s="39">
        <v>144394.23999999999</v>
      </c>
      <c r="D3736" s="39" t="s">
        <v>854</v>
      </c>
      <c r="E3736" s="35">
        <v>1.0417948717948717</v>
      </c>
      <c r="F3736" s="35" t="s">
        <v>231</v>
      </c>
    </row>
    <row r="3737" spans="1:6" outlineLevel="1" x14ac:dyDescent="0.25">
      <c r="B3737" s="34" t="s">
        <v>869</v>
      </c>
      <c r="C3737" s="39">
        <v>57757.695999999996</v>
      </c>
      <c r="D3737" s="39" t="s">
        <v>854</v>
      </c>
      <c r="E3737" s="35">
        <v>1.0416345514950165</v>
      </c>
      <c r="F3737" s="35" t="s">
        <v>231</v>
      </c>
    </row>
    <row r="3738" spans="1:6" outlineLevel="1" x14ac:dyDescent="0.25">
      <c r="B3738" s="34" t="s">
        <v>856</v>
      </c>
      <c r="C3738" s="39">
        <v>1200</v>
      </c>
      <c r="D3738" s="39" t="s">
        <v>857</v>
      </c>
      <c r="E3738" s="35"/>
      <c r="F3738" s="35"/>
    </row>
    <row r="3739" spans="1:6" outlineLevel="1" x14ac:dyDescent="0.25">
      <c r="B3739" s="34" t="s">
        <v>858</v>
      </c>
      <c r="C3739" s="39">
        <v>48.131413333333327</v>
      </c>
      <c r="D3739" s="39" t="s">
        <v>854</v>
      </c>
      <c r="E3739" s="35"/>
      <c r="F3739" s="35"/>
    </row>
    <row r="3740" spans="1:6" outlineLevel="1" x14ac:dyDescent="0.25">
      <c r="B3740" s="34" t="s">
        <v>870</v>
      </c>
      <c r="C3740" s="39">
        <v>51981.926399999997</v>
      </c>
      <c r="D3740" s="39" t="s">
        <v>854</v>
      </c>
      <c r="E3740" s="35"/>
      <c r="F3740" s="35"/>
    </row>
    <row r="3741" spans="1:6" outlineLevel="1" x14ac:dyDescent="0.25">
      <c r="B3741" s="34" t="s">
        <v>860</v>
      </c>
      <c r="C3741" s="39">
        <v>43.318272</v>
      </c>
      <c r="D3741" s="39" t="s">
        <v>854</v>
      </c>
      <c r="E3741" s="35"/>
      <c r="F3741" s="35"/>
    </row>
    <row r="3742" spans="1:6" outlineLevel="1" x14ac:dyDescent="0.25">
      <c r="B3742" s="34"/>
      <c r="C3742" s="39"/>
      <c r="D3742" s="39"/>
      <c r="E3742" s="35"/>
      <c r="F3742" s="35"/>
    </row>
    <row r="3743" spans="1:6" outlineLevel="1" x14ac:dyDescent="0.25">
      <c r="A3743" s="71" t="s">
        <v>871</v>
      </c>
      <c r="B3743" s="33" t="s">
        <v>872</v>
      </c>
      <c r="C3743" s="50"/>
      <c r="D3743" s="50"/>
      <c r="E3743" s="40" t="s">
        <v>857</v>
      </c>
      <c r="F3743" s="40">
        <f>SUM(F3744:F3748)</f>
        <v>332.03376900000001</v>
      </c>
    </row>
    <row r="3744" spans="1:6" outlineLevel="1" x14ac:dyDescent="0.25">
      <c r="B3744" s="34" t="s">
        <v>873</v>
      </c>
      <c r="C3744" s="39">
        <v>1</v>
      </c>
      <c r="D3744" s="39" t="s">
        <v>231</v>
      </c>
      <c r="E3744" s="35">
        <v>43.712510000000002</v>
      </c>
      <c r="F3744" s="35">
        <f>+C3744*E3744</f>
        <v>43.712510000000002</v>
      </c>
    </row>
    <row r="3745" spans="1:6" outlineLevel="1" x14ac:dyDescent="0.25">
      <c r="B3745" s="34" t="s">
        <v>874</v>
      </c>
      <c r="C3745" s="39">
        <v>1</v>
      </c>
      <c r="D3745" s="39" t="s">
        <v>231</v>
      </c>
      <c r="E3745" s="35">
        <v>39.341258999999994</v>
      </c>
      <c r="F3745" s="35">
        <f>+C3745*E3745</f>
        <v>39.341258999999994</v>
      </c>
    </row>
    <row r="3746" spans="1:6" outlineLevel="1" x14ac:dyDescent="0.25">
      <c r="B3746" s="34" t="s">
        <v>875</v>
      </c>
      <c r="C3746" s="39">
        <v>1</v>
      </c>
      <c r="D3746" s="39" t="s">
        <v>231</v>
      </c>
      <c r="E3746" s="35">
        <v>32.78</v>
      </c>
      <c r="F3746" s="35">
        <f>+C3746*E3746</f>
        <v>32.78</v>
      </c>
    </row>
    <row r="3747" spans="1:6" outlineLevel="1" x14ac:dyDescent="0.25">
      <c r="B3747" s="34" t="s">
        <v>876</v>
      </c>
      <c r="C3747" s="39">
        <v>1</v>
      </c>
      <c r="D3747" s="39" t="s">
        <v>411</v>
      </c>
      <c r="E3747" s="35">
        <v>216.2</v>
      </c>
      <c r="F3747" s="35">
        <f>+C3747*E3747</f>
        <v>216.2</v>
      </c>
    </row>
    <row r="3748" spans="1:6" outlineLevel="1" x14ac:dyDescent="0.25">
      <c r="B3748" s="34" t="s">
        <v>877</v>
      </c>
      <c r="C3748" s="39"/>
      <c r="D3748" s="39"/>
      <c r="E3748" s="35">
        <v>0.15</v>
      </c>
      <c r="F3748" s="35">
        <f>+C3748*E3748</f>
        <v>0</v>
      </c>
    </row>
    <row r="3749" spans="1:6" outlineLevel="1" x14ac:dyDescent="0.25">
      <c r="B3749" s="34"/>
      <c r="C3749" s="39"/>
      <c r="D3749" s="39"/>
      <c r="E3749" s="35"/>
      <c r="F3749" s="35"/>
    </row>
    <row r="3750" spans="1:6" outlineLevel="1" x14ac:dyDescent="0.25">
      <c r="A3750" s="71" t="s">
        <v>878</v>
      </c>
      <c r="B3750" s="33" t="s">
        <v>879</v>
      </c>
      <c r="C3750" s="50"/>
      <c r="D3750" s="50"/>
      <c r="E3750" s="40" t="s">
        <v>857</v>
      </c>
      <c r="F3750" s="40">
        <f>SUM(F3751:F3755)</f>
        <v>322.12968533333333</v>
      </c>
    </row>
    <row r="3751" spans="1:6" outlineLevel="1" x14ac:dyDescent="0.25">
      <c r="B3751" s="34" t="s">
        <v>873</v>
      </c>
      <c r="C3751" s="39">
        <v>1</v>
      </c>
      <c r="D3751" s="39" t="s">
        <v>231</v>
      </c>
      <c r="E3751" s="35">
        <v>48.131413333333327</v>
      </c>
      <c r="F3751" s="35">
        <f>+C3751*E3751</f>
        <v>48.131413333333327</v>
      </c>
    </row>
    <row r="3752" spans="1:6" outlineLevel="1" x14ac:dyDescent="0.25">
      <c r="B3752" s="34" t="s">
        <v>874</v>
      </c>
      <c r="C3752" s="39">
        <v>1</v>
      </c>
      <c r="D3752" s="39" t="s">
        <v>231</v>
      </c>
      <c r="E3752" s="35">
        <v>43.318272</v>
      </c>
      <c r="F3752" s="35">
        <f>+C3752*E3752</f>
        <v>43.318272</v>
      </c>
    </row>
    <row r="3753" spans="1:6" outlineLevel="1" x14ac:dyDescent="0.25">
      <c r="B3753" s="34" t="s">
        <v>875</v>
      </c>
      <c r="C3753" s="39">
        <v>1</v>
      </c>
      <c r="D3753" s="39" t="s">
        <v>231</v>
      </c>
      <c r="E3753" s="35">
        <v>36.1</v>
      </c>
      <c r="F3753" s="35">
        <f>+C3753*E3753</f>
        <v>36.1</v>
      </c>
    </row>
    <row r="3754" spans="1:6" outlineLevel="1" x14ac:dyDescent="0.25">
      <c r="B3754" s="34" t="s">
        <v>876</v>
      </c>
      <c r="C3754" s="39">
        <v>0.9</v>
      </c>
      <c r="D3754" s="39" t="s">
        <v>411</v>
      </c>
      <c r="E3754" s="35">
        <v>216.2</v>
      </c>
      <c r="F3754" s="35">
        <f>+C3754*E3754</f>
        <v>194.57999999999998</v>
      </c>
    </row>
    <row r="3755" spans="1:6" outlineLevel="1" x14ac:dyDescent="0.25">
      <c r="B3755" s="34" t="s">
        <v>877</v>
      </c>
      <c r="C3755" s="39"/>
      <c r="D3755" s="39"/>
      <c r="E3755" s="35">
        <v>0.15</v>
      </c>
      <c r="F3755" s="35">
        <f>+C3755*E3755</f>
        <v>0</v>
      </c>
    </row>
    <row r="3756" spans="1:6" outlineLevel="1" x14ac:dyDescent="0.25">
      <c r="B3756" s="34"/>
      <c r="C3756" s="39"/>
      <c r="D3756" s="39"/>
      <c r="E3756" s="35"/>
      <c r="F3756" s="35"/>
    </row>
    <row r="3757" spans="1:6" outlineLevel="1" x14ac:dyDescent="0.25">
      <c r="A3757" s="71" t="s">
        <v>880</v>
      </c>
      <c r="B3757" s="33" t="s">
        <v>881</v>
      </c>
      <c r="C3757" s="50">
        <v>5.5555827041643246E-2</v>
      </c>
      <c r="D3757" s="50"/>
      <c r="E3757" s="40" t="s">
        <v>252</v>
      </c>
      <c r="F3757" s="40">
        <f>SUM(F3758:F3763)</f>
        <v>6236.7000000000007</v>
      </c>
    </row>
    <row r="3758" spans="1:6" outlineLevel="1" x14ac:dyDescent="0.25">
      <c r="B3758" s="34" t="s">
        <v>882</v>
      </c>
      <c r="C3758" s="39">
        <v>5</v>
      </c>
      <c r="D3758" s="39" t="s">
        <v>857</v>
      </c>
      <c r="E3758" s="35">
        <v>364.46</v>
      </c>
      <c r="F3758" s="35">
        <f t="shared" ref="F3758:F3763" si="106">+C3758*E3758</f>
        <v>1822.3</v>
      </c>
    </row>
    <row r="3759" spans="1:6" outlineLevel="1" x14ac:dyDescent="0.25">
      <c r="B3759" s="34" t="s">
        <v>840</v>
      </c>
      <c r="C3759" s="39">
        <v>5</v>
      </c>
      <c r="D3759" s="39" t="s">
        <v>857</v>
      </c>
      <c r="E3759" s="35">
        <v>214.91</v>
      </c>
      <c r="F3759" s="35">
        <f t="shared" si="106"/>
        <v>1074.55</v>
      </c>
    </row>
    <row r="3760" spans="1:6" outlineLevel="1" x14ac:dyDescent="0.25">
      <c r="B3760" s="34" t="s">
        <v>883</v>
      </c>
      <c r="C3760" s="39">
        <v>15</v>
      </c>
      <c r="D3760" s="39" t="s">
        <v>857</v>
      </c>
      <c r="E3760" s="35">
        <v>78.349999999999994</v>
      </c>
      <c r="F3760" s="35">
        <f t="shared" si="106"/>
        <v>1175.25</v>
      </c>
    </row>
    <row r="3761" spans="1:6" outlineLevel="1" x14ac:dyDescent="0.25">
      <c r="B3761" s="34" t="s">
        <v>884</v>
      </c>
      <c r="C3761" s="39">
        <v>5</v>
      </c>
      <c r="D3761" s="39" t="s">
        <v>857</v>
      </c>
      <c r="E3761" s="35">
        <v>78.349999999999994</v>
      </c>
      <c r="F3761" s="35">
        <f t="shared" si="106"/>
        <v>391.75</v>
      </c>
    </row>
    <row r="3762" spans="1:6" outlineLevel="1" x14ac:dyDescent="0.25">
      <c r="B3762" s="34" t="s">
        <v>885</v>
      </c>
      <c r="C3762" s="39">
        <v>15</v>
      </c>
      <c r="D3762" s="39" t="s">
        <v>857</v>
      </c>
      <c r="E3762" s="35">
        <v>78.349999999999994</v>
      </c>
      <c r="F3762" s="35">
        <f t="shared" si="106"/>
        <v>1175.25</v>
      </c>
    </row>
    <row r="3763" spans="1:6" outlineLevel="1" x14ac:dyDescent="0.25">
      <c r="B3763" s="34" t="s">
        <v>886</v>
      </c>
      <c r="C3763" s="39">
        <v>5</v>
      </c>
      <c r="D3763" s="39" t="s">
        <v>857</v>
      </c>
      <c r="E3763" s="35">
        <v>119.52</v>
      </c>
      <c r="F3763" s="35">
        <f t="shared" si="106"/>
        <v>597.6</v>
      </c>
    </row>
    <row r="3764" spans="1:6" outlineLevel="1" x14ac:dyDescent="0.25">
      <c r="B3764" s="34"/>
      <c r="C3764" s="39"/>
      <c r="D3764" s="39"/>
      <c r="E3764" s="35"/>
      <c r="F3764" s="35"/>
    </row>
    <row r="3765" spans="1:6" outlineLevel="1" x14ac:dyDescent="0.25">
      <c r="A3765" s="71" t="s">
        <v>887</v>
      </c>
      <c r="B3765" s="33" t="s">
        <v>888</v>
      </c>
      <c r="C3765" s="50"/>
      <c r="D3765" s="50"/>
      <c r="E3765" s="40" t="s">
        <v>252</v>
      </c>
      <c r="F3765" s="40">
        <f>SUM(F3766:F3774)</f>
        <v>8776.7999999999993</v>
      </c>
    </row>
    <row r="3766" spans="1:6" outlineLevel="1" x14ac:dyDescent="0.25">
      <c r="B3766" s="34" t="s">
        <v>882</v>
      </c>
      <c r="C3766" s="39">
        <v>5</v>
      </c>
      <c r="D3766" s="39" t="s">
        <v>857</v>
      </c>
      <c r="E3766" s="35">
        <v>364.46</v>
      </c>
      <c r="F3766" s="35">
        <f t="shared" ref="F3766:F3774" si="107">+C3766*E3766</f>
        <v>1822.3</v>
      </c>
    </row>
    <row r="3767" spans="1:6" outlineLevel="1" x14ac:dyDescent="0.25">
      <c r="B3767" s="34" t="s">
        <v>889</v>
      </c>
      <c r="C3767" s="39">
        <v>5</v>
      </c>
      <c r="D3767" s="39" t="s">
        <v>857</v>
      </c>
      <c r="E3767" s="35">
        <v>351.32</v>
      </c>
      <c r="F3767" s="35">
        <f t="shared" si="107"/>
        <v>1756.6</v>
      </c>
    </row>
    <row r="3768" spans="1:6" outlineLevel="1" x14ac:dyDescent="0.25">
      <c r="B3768" s="34" t="s">
        <v>840</v>
      </c>
      <c r="C3768" s="39">
        <v>5</v>
      </c>
      <c r="D3768" s="39" t="s">
        <v>857</v>
      </c>
      <c r="E3768" s="35">
        <v>214.91</v>
      </c>
      <c r="F3768" s="35">
        <f t="shared" si="107"/>
        <v>1074.55</v>
      </c>
    </row>
    <row r="3769" spans="1:6" outlineLevel="1" x14ac:dyDescent="0.25">
      <c r="B3769" s="34" t="s">
        <v>883</v>
      </c>
      <c r="C3769" s="39">
        <v>15</v>
      </c>
      <c r="D3769" s="39" t="s">
        <v>857</v>
      </c>
      <c r="E3769" s="35">
        <v>78.349999999999994</v>
      </c>
      <c r="F3769" s="35">
        <f t="shared" si="107"/>
        <v>1175.25</v>
      </c>
    </row>
    <row r="3770" spans="1:6" outlineLevel="1" x14ac:dyDescent="0.25">
      <c r="B3770" s="34" t="s">
        <v>884</v>
      </c>
      <c r="C3770" s="39">
        <v>5</v>
      </c>
      <c r="D3770" s="39" t="s">
        <v>857</v>
      </c>
      <c r="E3770" s="35">
        <v>78.349999999999994</v>
      </c>
      <c r="F3770" s="35">
        <f t="shared" si="107"/>
        <v>391.75</v>
      </c>
    </row>
    <row r="3771" spans="1:6" outlineLevel="1" x14ac:dyDescent="0.25">
      <c r="B3771" s="34" t="s">
        <v>890</v>
      </c>
      <c r="C3771" s="39">
        <v>5</v>
      </c>
      <c r="D3771" s="39" t="s">
        <v>857</v>
      </c>
      <c r="E3771" s="35">
        <v>78.349999999999994</v>
      </c>
      <c r="F3771" s="35">
        <f t="shared" si="107"/>
        <v>391.75</v>
      </c>
    </row>
    <row r="3772" spans="1:6" outlineLevel="1" x14ac:dyDescent="0.25">
      <c r="B3772" s="34" t="s">
        <v>885</v>
      </c>
      <c r="C3772" s="39">
        <v>15</v>
      </c>
      <c r="D3772" s="39" t="s">
        <v>857</v>
      </c>
      <c r="E3772" s="35">
        <v>78.349999999999994</v>
      </c>
      <c r="F3772" s="35">
        <f t="shared" si="107"/>
        <v>1175.25</v>
      </c>
    </row>
    <row r="3773" spans="1:6" outlineLevel="1" x14ac:dyDescent="0.25">
      <c r="B3773" s="34" t="s">
        <v>891</v>
      </c>
      <c r="C3773" s="39">
        <v>5</v>
      </c>
      <c r="D3773" s="39" t="s">
        <v>857</v>
      </c>
      <c r="E3773" s="35">
        <v>78.349999999999994</v>
      </c>
      <c r="F3773" s="35">
        <f t="shared" si="107"/>
        <v>391.75</v>
      </c>
    </row>
    <row r="3774" spans="1:6" outlineLevel="1" x14ac:dyDescent="0.25">
      <c r="B3774" s="34" t="s">
        <v>886</v>
      </c>
      <c r="C3774" s="39">
        <v>5</v>
      </c>
      <c r="D3774" s="39" t="s">
        <v>857</v>
      </c>
      <c r="E3774" s="35">
        <v>119.52</v>
      </c>
      <c r="F3774" s="35">
        <f t="shared" si="107"/>
        <v>597.6</v>
      </c>
    </row>
    <row r="3775" spans="1:6" outlineLevel="1" x14ac:dyDescent="0.25">
      <c r="B3775" s="34"/>
      <c r="C3775" s="39"/>
      <c r="D3775" s="39"/>
      <c r="E3775" s="35"/>
      <c r="F3775" s="35"/>
    </row>
    <row r="3776" spans="1:6" outlineLevel="1" x14ac:dyDescent="0.25">
      <c r="A3776" s="71" t="s">
        <v>892</v>
      </c>
      <c r="B3776" s="33" t="s">
        <v>893</v>
      </c>
      <c r="C3776" s="50"/>
      <c r="D3776" s="50"/>
      <c r="E3776" s="40" t="s">
        <v>252</v>
      </c>
      <c r="F3776" s="40">
        <f>SUM(F3777:F3781)</f>
        <v>4298.243093</v>
      </c>
    </row>
    <row r="3777" spans="1:6" outlineLevel="1" x14ac:dyDescent="0.25">
      <c r="B3777" s="34" t="s">
        <v>894</v>
      </c>
      <c r="C3777" s="39">
        <v>0.52290000000000003</v>
      </c>
      <c r="D3777" s="39" t="s">
        <v>252</v>
      </c>
      <c r="E3777" s="35">
        <v>1356.89</v>
      </c>
      <c r="F3777" s="35">
        <f>+C3777*E3777</f>
        <v>709.51778100000013</v>
      </c>
    </row>
    <row r="3778" spans="1:6" outlineLevel="1" x14ac:dyDescent="0.25">
      <c r="B3778" s="34" t="s">
        <v>895</v>
      </c>
      <c r="C3778" s="39">
        <v>0.85440000000000005</v>
      </c>
      <c r="D3778" s="39" t="s">
        <v>252</v>
      </c>
      <c r="E3778" s="35">
        <v>924.98</v>
      </c>
      <c r="F3778" s="35">
        <f>+C3778*E3778</f>
        <v>790.30291200000011</v>
      </c>
    </row>
    <row r="3779" spans="1:6" outlineLevel="1" x14ac:dyDescent="0.25">
      <c r="B3779" s="34" t="s">
        <v>896</v>
      </c>
      <c r="C3779" s="39">
        <v>60</v>
      </c>
      <c r="D3779" s="39" t="s">
        <v>411</v>
      </c>
      <c r="E3779" s="35">
        <v>0.61</v>
      </c>
      <c r="F3779" s="35">
        <f>+C3779*E3779</f>
        <v>36.6</v>
      </c>
    </row>
    <row r="3780" spans="1:6" outlineLevel="1" x14ac:dyDescent="0.25">
      <c r="B3780" s="34" t="s">
        <v>897</v>
      </c>
      <c r="C3780" s="39">
        <v>6.4</v>
      </c>
      <c r="D3780" s="39" t="s">
        <v>195</v>
      </c>
      <c r="E3780" s="35">
        <v>258.5</v>
      </c>
      <c r="F3780" s="35">
        <f>+C3780*E3780</f>
        <v>1654.4</v>
      </c>
    </row>
    <row r="3781" spans="1:6" outlineLevel="1" x14ac:dyDescent="0.25">
      <c r="B3781" s="34" t="s">
        <v>898</v>
      </c>
      <c r="C3781" s="39">
        <v>1.38</v>
      </c>
      <c r="D3781" s="39" t="s">
        <v>252</v>
      </c>
      <c r="E3781" s="35">
        <v>802.48</v>
      </c>
      <c r="F3781" s="35">
        <f>+C3781*E3781</f>
        <v>1107.4223999999999</v>
      </c>
    </row>
    <row r="3782" spans="1:6" outlineLevel="1" x14ac:dyDescent="0.25">
      <c r="B3782" s="34"/>
      <c r="C3782" s="39"/>
      <c r="D3782" s="39"/>
      <c r="E3782" s="35"/>
      <c r="F3782" s="35"/>
    </row>
    <row r="3783" spans="1:6" outlineLevel="1" x14ac:dyDescent="0.25">
      <c r="A3783" s="71" t="s">
        <v>899</v>
      </c>
      <c r="B3783" s="33" t="s">
        <v>900</v>
      </c>
      <c r="C3783" s="50"/>
      <c r="D3783" s="50"/>
      <c r="E3783" s="40" t="s">
        <v>252</v>
      </c>
      <c r="F3783" s="40">
        <f>SUM(F3784:F3788)</f>
        <v>3668.9630930000003</v>
      </c>
    </row>
    <row r="3784" spans="1:6" outlineLevel="1" x14ac:dyDescent="0.25">
      <c r="B3784" s="34" t="s">
        <v>894</v>
      </c>
      <c r="C3784" s="39">
        <v>0.52290000000000003</v>
      </c>
      <c r="D3784" s="39" t="s">
        <v>252</v>
      </c>
      <c r="E3784" s="35">
        <v>1356.89</v>
      </c>
      <c r="F3784" s="35">
        <f>+C3784*E3784</f>
        <v>709.51778100000013</v>
      </c>
    </row>
    <row r="3785" spans="1:6" outlineLevel="1" x14ac:dyDescent="0.25">
      <c r="B3785" s="34" t="s">
        <v>895</v>
      </c>
      <c r="C3785" s="39">
        <v>0.85440000000000005</v>
      </c>
      <c r="D3785" s="39" t="s">
        <v>252</v>
      </c>
      <c r="E3785" s="35">
        <v>924.98</v>
      </c>
      <c r="F3785" s="35">
        <f>+C3785*E3785</f>
        <v>790.30291200000011</v>
      </c>
    </row>
    <row r="3786" spans="1:6" outlineLevel="1" x14ac:dyDescent="0.25">
      <c r="B3786" s="34" t="s">
        <v>896</v>
      </c>
      <c r="C3786" s="39">
        <v>60</v>
      </c>
      <c r="D3786" s="39" t="s">
        <v>411</v>
      </c>
      <c r="E3786" s="35">
        <v>0.61</v>
      </c>
      <c r="F3786" s="35">
        <f>+C3786*E3786</f>
        <v>36.6</v>
      </c>
    </row>
    <row r="3787" spans="1:6" outlineLevel="1" x14ac:dyDescent="0.25">
      <c r="B3787" s="34" t="s">
        <v>897</v>
      </c>
      <c r="C3787" s="39">
        <v>6.4</v>
      </c>
      <c r="D3787" s="39" t="s">
        <v>195</v>
      </c>
      <c r="E3787" s="35">
        <v>258.5</v>
      </c>
      <c r="F3787" s="35">
        <f>+C3787*E3787</f>
        <v>1654.4</v>
      </c>
    </row>
    <row r="3788" spans="1:6" outlineLevel="1" x14ac:dyDescent="0.25">
      <c r="B3788" s="34" t="s">
        <v>901</v>
      </c>
      <c r="C3788" s="39">
        <v>1.38</v>
      </c>
      <c r="D3788" s="39" t="s">
        <v>252</v>
      </c>
      <c r="E3788" s="35">
        <v>346.48</v>
      </c>
      <c r="F3788" s="35">
        <f>+C3788*E3788</f>
        <v>478.14240000000001</v>
      </c>
    </row>
    <row r="3789" spans="1:6" outlineLevel="1" x14ac:dyDescent="0.25">
      <c r="B3789" s="34"/>
      <c r="C3789" s="39"/>
      <c r="D3789" s="39"/>
      <c r="E3789" s="35"/>
      <c r="F3789" s="35"/>
    </row>
    <row r="3790" spans="1:6" outlineLevel="1" x14ac:dyDescent="0.25">
      <c r="A3790" s="71" t="s">
        <v>902</v>
      </c>
      <c r="B3790" s="33" t="s">
        <v>903</v>
      </c>
      <c r="C3790" s="50"/>
      <c r="D3790" s="50"/>
      <c r="E3790" s="40" t="s">
        <v>252</v>
      </c>
      <c r="F3790" s="40">
        <f>SUM(F3791:F3795)</f>
        <v>3863.708693</v>
      </c>
    </row>
    <row r="3791" spans="1:6" outlineLevel="1" x14ac:dyDescent="0.25">
      <c r="B3791" s="34" t="s">
        <v>894</v>
      </c>
      <c r="C3791" s="39">
        <v>0.52290000000000003</v>
      </c>
      <c r="D3791" s="39" t="s">
        <v>252</v>
      </c>
      <c r="E3791" s="35">
        <v>1356.89</v>
      </c>
      <c r="F3791" s="35">
        <f>+C3791*E3791</f>
        <v>709.51778100000013</v>
      </c>
    </row>
    <row r="3792" spans="1:6" outlineLevel="1" x14ac:dyDescent="0.25">
      <c r="B3792" s="34" t="s">
        <v>895</v>
      </c>
      <c r="C3792" s="39">
        <v>0.85440000000000005</v>
      </c>
      <c r="D3792" s="39" t="s">
        <v>252</v>
      </c>
      <c r="E3792" s="35">
        <v>924.98</v>
      </c>
      <c r="F3792" s="35">
        <f>+C3792*E3792</f>
        <v>790.30291200000011</v>
      </c>
    </row>
    <row r="3793" spans="1:6" outlineLevel="1" x14ac:dyDescent="0.25">
      <c r="B3793" s="34" t="s">
        <v>896</v>
      </c>
      <c r="C3793" s="39">
        <v>60</v>
      </c>
      <c r="D3793" s="39" t="s">
        <v>411</v>
      </c>
      <c r="E3793" s="35">
        <v>0.61</v>
      </c>
      <c r="F3793" s="35">
        <f>+C3793*E3793</f>
        <v>36.6</v>
      </c>
    </row>
    <row r="3794" spans="1:6" outlineLevel="1" x14ac:dyDescent="0.25">
      <c r="B3794" s="34" t="s">
        <v>897</v>
      </c>
      <c r="C3794" s="39">
        <v>6.4</v>
      </c>
      <c r="D3794" s="39" t="s">
        <v>195</v>
      </c>
      <c r="E3794" s="35">
        <v>258.5</v>
      </c>
      <c r="F3794" s="35">
        <f>+C3794*E3794</f>
        <v>1654.4</v>
      </c>
    </row>
    <row r="3795" spans="1:6" outlineLevel="1" x14ac:dyDescent="0.25">
      <c r="B3795" s="34" t="s">
        <v>904</v>
      </c>
      <c r="C3795" s="39">
        <v>1.38</v>
      </c>
      <c r="D3795" s="39" t="s">
        <v>252</v>
      </c>
      <c r="E3795" s="35">
        <v>487.6</v>
      </c>
      <c r="F3795" s="35">
        <f>+C3795*E3795</f>
        <v>672.88800000000003</v>
      </c>
    </row>
    <row r="3796" spans="1:6" outlineLevel="1" x14ac:dyDescent="0.25">
      <c r="B3796" s="34"/>
      <c r="C3796" s="39"/>
      <c r="D3796" s="39"/>
      <c r="E3796" s="35"/>
      <c r="F3796" s="35"/>
    </row>
    <row r="3797" spans="1:6" outlineLevel="1" x14ac:dyDescent="0.25">
      <c r="A3797" s="71" t="s">
        <v>905</v>
      </c>
      <c r="B3797" s="33" t="s">
        <v>906</v>
      </c>
      <c r="C3797" s="50"/>
      <c r="D3797" s="50"/>
      <c r="E3797" s="40" t="s">
        <v>252</v>
      </c>
      <c r="F3797" s="40">
        <f>SUM(F3798:F3802)</f>
        <v>4685.9588350000004</v>
      </c>
    </row>
    <row r="3798" spans="1:6" outlineLevel="1" x14ac:dyDescent="0.25">
      <c r="B3798" s="34" t="s">
        <v>894</v>
      </c>
      <c r="C3798" s="39">
        <v>0.44829999999999998</v>
      </c>
      <c r="D3798" s="39" t="s">
        <v>252</v>
      </c>
      <c r="E3798" s="35">
        <v>1356.89</v>
      </c>
      <c r="F3798" s="35">
        <f>+C3798*E3798</f>
        <v>608.29378700000007</v>
      </c>
    </row>
    <row r="3799" spans="1:6" outlineLevel="1" x14ac:dyDescent="0.25">
      <c r="B3799" s="34" t="s">
        <v>895</v>
      </c>
      <c r="C3799" s="39">
        <v>0.89760000000000006</v>
      </c>
      <c r="D3799" s="39" t="s">
        <v>252</v>
      </c>
      <c r="E3799" s="35">
        <v>924.98</v>
      </c>
      <c r="F3799" s="35">
        <f>+C3799*E3799</f>
        <v>830.26204800000005</v>
      </c>
    </row>
    <row r="3800" spans="1:6" outlineLevel="1" x14ac:dyDescent="0.25">
      <c r="B3800" s="34" t="s">
        <v>896</v>
      </c>
      <c r="C3800" s="39">
        <v>60</v>
      </c>
      <c r="D3800" s="39" t="s">
        <v>411</v>
      </c>
      <c r="E3800" s="35">
        <v>0.61</v>
      </c>
      <c r="F3800" s="35">
        <f>+C3800*E3800</f>
        <v>36.6</v>
      </c>
    </row>
    <row r="3801" spans="1:6" outlineLevel="1" x14ac:dyDescent="0.25">
      <c r="B3801" s="34" t="s">
        <v>897</v>
      </c>
      <c r="C3801" s="39">
        <v>8.23</v>
      </c>
      <c r="D3801" s="39" t="s">
        <v>195</v>
      </c>
      <c r="E3801" s="35">
        <v>258.5</v>
      </c>
      <c r="F3801" s="35">
        <f>+C3801*E3801</f>
        <v>2127.4549999999999</v>
      </c>
    </row>
    <row r="3802" spans="1:6" outlineLevel="1" x14ac:dyDescent="0.25">
      <c r="B3802" s="34" t="s">
        <v>898</v>
      </c>
      <c r="C3802" s="39">
        <v>1.35</v>
      </c>
      <c r="D3802" s="39" t="s">
        <v>252</v>
      </c>
      <c r="E3802" s="35">
        <v>802.48</v>
      </c>
      <c r="F3802" s="35">
        <f>+C3802*E3802</f>
        <v>1083.3480000000002</v>
      </c>
    </row>
    <row r="3803" spans="1:6" outlineLevel="1" x14ac:dyDescent="0.25">
      <c r="B3803" s="34"/>
      <c r="C3803" s="39"/>
      <c r="D3803" s="39"/>
      <c r="E3803" s="35"/>
      <c r="F3803" s="35"/>
    </row>
    <row r="3804" spans="1:6" outlineLevel="1" x14ac:dyDescent="0.25">
      <c r="A3804" s="71" t="s">
        <v>907</v>
      </c>
      <c r="B3804" s="33" t="s">
        <v>908</v>
      </c>
      <c r="C3804" s="50"/>
      <c r="D3804" s="50"/>
      <c r="E3804" s="40" t="s">
        <v>252</v>
      </c>
      <c r="F3804" s="40">
        <f>SUM(F3805:F3809)</f>
        <v>4070.358835</v>
      </c>
    </row>
    <row r="3805" spans="1:6" outlineLevel="1" x14ac:dyDescent="0.25">
      <c r="B3805" s="34" t="s">
        <v>894</v>
      </c>
      <c r="C3805" s="39">
        <v>0.44829999999999998</v>
      </c>
      <c r="D3805" s="39" t="s">
        <v>252</v>
      </c>
      <c r="E3805" s="35">
        <v>1356.89</v>
      </c>
      <c r="F3805" s="35">
        <f>+C3805*E3805</f>
        <v>608.29378700000007</v>
      </c>
    </row>
    <row r="3806" spans="1:6" outlineLevel="1" x14ac:dyDescent="0.25">
      <c r="B3806" s="34" t="s">
        <v>895</v>
      </c>
      <c r="C3806" s="39">
        <v>0.89760000000000006</v>
      </c>
      <c r="D3806" s="39" t="s">
        <v>252</v>
      </c>
      <c r="E3806" s="35">
        <v>924.98</v>
      </c>
      <c r="F3806" s="35">
        <f>+C3806*E3806</f>
        <v>830.26204800000005</v>
      </c>
    </row>
    <row r="3807" spans="1:6" outlineLevel="1" x14ac:dyDescent="0.25">
      <c r="B3807" s="34" t="s">
        <v>896</v>
      </c>
      <c r="C3807" s="39">
        <v>60</v>
      </c>
      <c r="D3807" s="39" t="s">
        <v>411</v>
      </c>
      <c r="E3807" s="35">
        <v>0.61</v>
      </c>
      <c r="F3807" s="35">
        <f>+C3807*E3807</f>
        <v>36.6</v>
      </c>
    </row>
    <row r="3808" spans="1:6" outlineLevel="1" x14ac:dyDescent="0.25">
      <c r="B3808" s="34" t="s">
        <v>897</v>
      </c>
      <c r="C3808" s="39">
        <v>8.23</v>
      </c>
      <c r="D3808" s="39" t="s">
        <v>195</v>
      </c>
      <c r="E3808" s="35">
        <v>258.5</v>
      </c>
      <c r="F3808" s="35">
        <f>+C3808*E3808</f>
        <v>2127.4549999999999</v>
      </c>
    </row>
    <row r="3809" spans="1:6" outlineLevel="1" x14ac:dyDescent="0.25">
      <c r="B3809" s="34" t="s">
        <v>901</v>
      </c>
      <c r="C3809" s="39">
        <v>1.35</v>
      </c>
      <c r="D3809" s="39" t="s">
        <v>252</v>
      </c>
      <c r="E3809" s="35">
        <v>346.48</v>
      </c>
      <c r="F3809" s="35">
        <f>+C3809*E3809</f>
        <v>467.74800000000005</v>
      </c>
    </row>
    <row r="3810" spans="1:6" outlineLevel="1" x14ac:dyDescent="0.25">
      <c r="B3810" s="34"/>
      <c r="C3810" s="39"/>
      <c r="D3810" s="39"/>
      <c r="E3810" s="35"/>
      <c r="F3810" s="35"/>
    </row>
    <row r="3811" spans="1:6" outlineLevel="1" x14ac:dyDescent="0.25">
      <c r="A3811" s="71" t="s">
        <v>909</v>
      </c>
      <c r="B3811" s="33" t="s">
        <v>910</v>
      </c>
      <c r="C3811" s="50"/>
      <c r="D3811" s="50"/>
      <c r="E3811" s="40" t="s">
        <v>252</v>
      </c>
      <c r="F3811" s="40">
        <f>SUM(F3812:F3816)</f>
        <v>4260.8708349999997</v>
      </c>
    </row>
    <row r="3812" spans="1:6" outlineLevel="1" x14ac:dyDescent="0.25">
      <c r="B3812" s="34" t="s">
        <v>894</v>
      </c>
      <c r="C3812" s="39">
        <v>0.44829999999999998</v>
      </c>
      <c r="D3812" s="39" t="s">
        <v>252</v>
      </c>
      <c r="E3812" s="35">
        <v>1356.89</v>
      </c>
      <c r="F3812" s="35">
        <f>+C3812*E3812</f>
        <v>608.29378700000007</v>
      </c>
    </row>
    <row r="3813" spans="1:6" outlineLevel="1" x14ac:dyDescent="0.25">
      <c r="B3813" s="34" t="s">
        <v>895</v>
      </c>
      <c r="C3813" s="39">
        <v>0.89760000000000006</v>
      </c>
      <c r="D3813" s="39" t="s">
        <v>252</v>
      </c>
      <c r="E3813" s="35">
        <v>924.98</v>
      </c>
      <c r="F3813" s="35">
        <f>+C3813*E3813</f>
        <v>830.26204800000005</v>
      </c>
    </row>
    <row r="3814" spans="1:6" outlineLevel="1" x14ac:dyDescent="0.25">
      <c r="B3814" s="34" t="s">
        <v>896</v>
      </c>
      <c r="C3814" s="39">
        <v>60</v>
      </c>
      <c r="D3814" s="39" t="s">
        <v>411</v>
      </c>
      <c r="E3814" s="35">
        <v>0.61</v>
      </c>
      <c r="F3814" s="35">
        <f>+C3814*E3814</f>
        <v>36.6</v>
      </c>
    </row>
    <row r="3815" spans="1:6" outlineLevel="1" x14ac:dyDescent="0.25">
      <c r="B3815" s="34" t="s">
        <v>897</v>
      </c>
      <c r="C3815" s="39">
        <v>8.23</v>
      </c>
      <c r="D3815" s="39" t="s">
        <v>195</v>
      </c>
      <c r="E3815" s="35">
        <v>258.5</v>
      </c>
      <c r="F3815" s="35">
        <f>+C3815*E3815</f>
        <v>2127.4549999999999</v>
      </c>
    </row>
    <row r="3816" spans="1:6" outlineLevel="1" x14ac:dyDescent="0.25">
      <c r="B3816" s="34" t="s">
        <v>904</v>
      </c>
      <c r="C3816" s="39">
        <v>1.35</v>
      </c>
      <c r="D3816" s="39" t="s">
        <v>252</v>
      </c>
      <c r="E3816" s="35">
        <v>487.6</v>
      </c>
      <c r="F3816" s="35">
        <f>+C3816*E3816</f>
        <v>658.2600000000001</v>
      </c>
    </row>
    <row r="3818" spans="1:6" s="5" customFormat="1" x14ac:dyDescent="0.25">
      <c r="A3818" s="76"/>
      <c r="B3818" s="6" t="s">
        <v>911</v>
      </c>
      <c r="C3818" s="48"/>
      <c r="D3818" s="48"/>
      <c r="E3818" s="7"/>
      <c r="F3818" s="7"/>
    </row>
    <row r="3819" spans="1:6" outlineLevel="1" x14ac:dyDescent="0.25">
      <c r="B3819" s="34"/>
      <c r="C3819" s="39"/>
      <c r="D3819" s="39"/>
      <c r="E3819" s="35"/>
      <c r="F3819" s="35"/>
    </row>
    <row r="3820" spans="1:6" outlineLevel="1" x14ac:dyDescent="0.25">
      <c r="B3820" s="33" t="s">
        <v>912</v>
      </c>
      <c r="C3820" s="50"/>
      <c r="D3820" s="50"/>
      <c r="E3820" s="40" t="s">
        <v>13</v>
      </c>
      <c r="F3820" s="40">
        <f>SUM(F3821:F3824)</f>
        <v>327.76</v>
      </c>
    </row>
    <row r="3821" spans="1:6" outlineLevel="1" x14ac:dyDescent="0.25">
      <c r="B3821" s="34" t="s">
        <v>913</v>
      </c>
      <c r="C3821" s="39">
        <v>1</v>
      </c>
      <c r="D3821" s="39" t="s">
        <v>13</v>
      </c>
      <c r="E3821" s="35">
        <v>45.24</v>
      </c>
      <c r="F3821" s="35">
        <v>45.24</v>
      </c>
    </row>
    <row r="3822" spans="1:6" outlineLevel="1" x14ac:dyDescent="0.25">
      <c r="B3822" s="34" t="s">
        <v>914</v>
      </c>
      <c r="C3822" s="39">
        <v>0.26</v>
      </c>
      <c r="D3822" s="39" t="s">
        <v>411</v>
      </c>
      <c r="E3822" s="35">
        <v>430.02</v>
      </c>
      <c r="F3822" s="35">
        <v>111.81</v>
      </c>
    </row>
    <row r="3823" spans="1:6" outlineLevel="1" x14ac:dyDescent="0.25">
      <c r="B3823" s="34" t="s">
        <v>915</v>
      </c>
      <c r="C3823" s="39">
        <v>4.2000000000000003E-2</v>
      </c>
      <c r="D3823" s="39" t="s">
        <v>411</v>
      </c>
      <c r="E3823" s="35">
        <v>1343.8</v>
      </c>
      <c r="F3823" s="35">
        <v>56.44</v>
      </c>
    </row>
    <row r="3824" spans="1:6" outlineLevel="1" x14ac:dyDescent="0.25">
      <c r="B3824" s="34" t="s">
        <v>137</v>
      </c>
      <c r="C3824" s="39">
        <v>1</v>
      </c>
      <c r="D3824" s="39" t="s">
        <v>13</v>
      </c>
      <c r="E3824" s="35">
        <v>114.27</v>
      </c>
      <c r="F3824" s="35">
        <v>114.27</v>
      </c>
    </row>
    <row r="3825" spans="1:6" outlineLevel="1" x14ac:dyDescent="0.25">
      <c r="B3825" s="34"/>
      <c r="C3825" s="39"/>
      <c r="D3825" s="39"/>
      <c r="E3825" s="35"/>
      <c r="F3825" s="35"/>
    </row>
    <row r="3826" spans="1:6" outlineLevel="1" x14ac:dyDescent="0.25">
      <c r="B3826" s="25" t="s">
        <v>916</v>
      </c>
      <c r="C3826" s="51"/>
      <c r="D3826" s="51"/>
      <c r="E3826" s="69"/>
      <c r="F3826" s="69"/>
    </row>
    <row r="3827" spans="1:6" outlineLevel="1" x14ac:dyDescent="0.25">
      <c r="B3827" s="34" t="s">
        <v>913</v>
      </c>
      <c r="C3827" s="39">
        <v>1</v>
      </c>
      <c r="D3827" s="39" t="s">
        <v>13</v>
      </c>
      <c r="E3827" s="35">
        <v>45.24</v>
      </c>
      <c r="F3827" s="35">
        <v>45.24</v>
      </c>
    </row>
    <row r="3828" spans="1:6" outlineLevel="1" x14ac:dyDescent="0.25">
      <c r="B3828" s="34" t="s">
        <v>917</v>
      </c>
      <c r="C3828" s="39">
        <v>0.09</v>
      </c>
      <c r="D3828" s="39" t="s">
        <v>411</v>
      </c>
      <c r="E3828" s="35">
        <v>685.25</v>
      </c>
      <c r="F3828" s="35">
        <v>61.67</v>
      </c>
    </row>
    <row r="3829" spans="1:6" outlineLevel="1" x14ac:dyDescent="0.25">
      <c r="B3829" s="34" t="s">
        <v>918</v>
      </c>
      <c r="C3829" s="39">
        <v>0.09</v>
      </c>
      <c r="D3829" s="39" t="s">
        <v>411</v>
      </c>
      <c r="E3829" s="35">
        <v>1292.17</v>
      </c>
      <c r="F3829" s="35">
        <v>116.3</v>
      </c>
    </row>
    <row r="3830" spans="1:6" outlineLevel="1" x14ac:dyDescent="0.25">
      <c r="B3830" s="34" t="s">
        <v>137</v>
      </c>
      <c r="C3830" s="39">
        <v>1</v>
      </c>
      <c r="D3830" s="39" t="s">
        <v>13</v>
      </c>
      <c r="E3830" s="35">
        <v>58.53</v>
      </c>
      <c r="F3830" s="35">
        <v>58.53</v>
      </c>
    </row>
    <row r="3832" spans="1:6" s="5" customFormat="1" x14ac:dyDescent="0.25">
      <c r="A3832" s="76"/>
      <c r="B3832" s="6" t="s">
        <v>919</v>
      </c>
      <c r="C3832" s="48"/>
      <c r="D3832" s="48"/>
      <c r="E3832" s="7"/>
      <c r="F3832" s="7"/>
    </row>
    <row r="3833" spans="1:6" outlineLevel="1" x14ac:dyDescent="0.25">
      <c r="B3833" s="34"/>
      <c r="C3833" s="39"/>
      <c r="D3833" s="39"/>
      <c r="E3833" s="35"/>
      <c r="F3833" s="35"/>
    </row>
    <row r="3834" spans="1:6" outlineLevel="1" x14ac:dyDescent="0.25">
      <c r="B3834" s="33" t="s">
        <v>920</v>
      </c>
      <c r="C3834" s="50"/>
      <c r="D3834" s="50"/>
      <c r="E3834" s="40" t="s">
        <v>231</v>
      </c>
      <c r="F3834" s="40">
        <f>SUM(F3835:F3842)</f>
        <v>1002.875625</v>
      </c>
    </row>
    <row r="3835" spans="1:6" outlineLevel="1" x14ac:dyDescent="0.25">
      <c r="B3835" s="34" t="s">
        <v>921</v>
      </c>
      <c r="C3835" s="39">
        <v>1</v>
      </c>
      <c r="D3835" s="39" t="s">
        <v>231</v>
      </c>
      <c r="E3835" s="35">
        <v>53.21</v>
      </c>
      <c r="F3835" s="35">
        <f t="shared" ref="F3835:F3841" si="108">+C3835*E3835</f>
        <v>53.21</v>
      </c>
    </row>
    <row r="3836" spans="1:6" outlineLevel="1" x14ac:dyDescent="0.25">
      <c r="B3836" s="34" t="s">
        <v>922</v>
      </c>
      <c r="C3836" s="39">
        <v>1</v>
      </c>
      <c r="D3836" s="39" t="s">
        <v>231</v>
      </c>
      <c r="E3836" s="35">
        <v>39.24</v>
      </c>
      <c r="F3836" s="35">
        <f t="shared" si="108"/>
        <v>39.24</v>
      </c>
    </row>
    <row r="3837" spans="1:6" outlineLevel="1" x14ac:dyDescent="0.25">
      <c r="B3837" s="34" t="s">
        <v>923</v>
      </c>
      <c r="C3837" s="39">
        <v>40</v>
      </c>
      <c r="D3837" s="39" t="s">
        <v>924</v>
      </c>
      <c r="E3837" s="35">
        <v>7.73</v>
      </c>
      <c r="F3837" s="35">
        <f t="shared" si="108"/>
        <v>309.20000000000005</v>
      </c>
    </row>
    <row r="3838" spans="1:6" outlineLevel="1" x14ac:dyDescent="0.25">
      <c r="B3838" s="34" t="s">
        <v>925</v>
      </c>
      <c r="C3838" s="39">
        <v>1</v>
      </c>
      <c r="D3838" s="39" t="s">
        <v>231</v>
      </c>
      <c r="E3838" s="35">
        <v>63.43</v>
      </c>
      <c r="F3838" s="35">
        <f t="shared" si="108"/>
        <v>63.43</v>
      </c>
    </row>
    <row r="3839" spans="1:6" outlineLevel="1" x14ac:dyDescent="0.25">
      <c r="B3839" s="34" t="s">
        <v>926</v>
      </c>
      <c r="C3839" s="39">
        <v>0.05</v>
      </c>
      <c r="D3839" s="39" t="s">
        <v>231</v>
      </c>
      <c r="E3839" s="35">
        <v>337.9</v>
      </c>
      <c r="F3839" s="35">
        <f t="shared" si="108"/>
        <v>16.895</v>
      </c>
    </row>
    <row r="3840" spans="1:6" outlineLevel="1" x14ac:dyDescent="0.25">
      <c r="B3840" s="34" t="s">
        <v>927</v>
      </c>
      <c r="C3840" s="39">
        <v>1.2500000000000001E-2</v>
      </c>
      <c r="D3840" s="39" t="s">
        <v>231</v>
      </c>
      <c r="E3840" s="35">
        <v>292.05</v>
      </c>
      <c r="F3840" s="35">
        <f t="shared" si="108"/>
        <v>3.6506250000000002</v>
      </c>
    </row>
    <row r="3841" spans="2:6" outlineLevel="1" x14ac:dyDescent="0.25">
      <c r="B3841" s="34" t="s">
        <v>137</v>
      </c>
      <c r="C3841" s="39">
        <v>1</v>
      </c>
      <c r="D3841" s="39" t="s">
        <v>231</v>
      </c>
      <c r="E3841" s="35">
        <v>517.25</v>
      </c>
      <c r="F3841" s="35">
        <f t="shared" si="108"/>
        <v>517.25</v>
      </c>
    </row>
    <row r="3842" spans="2:6" outlineLevel="1" x14ac:dyDescent="0.25">
      <c r="B3842" s="34" t="s">
        <v>928</v>
      </c>
      <c r="C3842" s="39"/>
      <c r="D3842" s="39"/>
      <c r="E3842" s="35">
        <v>0.2</v>
      </c>
      <c r="F3842" s="35">
        <v>0</v>
      </c>
    </row>
    <row r="3843" spans="2:6" outlineLevel="1" x14ac:dyDescent="0.25">
      <c r="B3843" s="34"/>
      <c r="C3843" s="39"/>
      <c r="D3843" s="39"/>
      <c r="E3843" s="35"/>
      <c r="F3843" s="35"/>
    </row>
    <row r="3844" spans="2:6" outlineLevel="1" x14ac:dyDescent="0.25">
      <c r="B3844" s="33" t="s">
        <v>929</v>
      </c>
      <c r="C3844" s="50"/>
      <c r="D3844" s="50"/>
      <c r="E3844" s="40" t="s">
        <v>231</v>
      </c>
      <c r="F3844" s="40">
        <f>SUM(F3845:F3853)</f>
        <v>1091.4256250000001</v>
      </c>
    </row>
    <row r="3845" spans="2:6" outlineLevel="1" x14ac:dyDescent="0.25">
      <c r="B3845" s="34" t="str">
        <f>+$B$3835</f>
        <v>Tubo 1/2"x20' PVC SDR-26 + 15% desp.</v>
      </c>
      <c r="C3845" s="39">
        <v>1</v>
      </c>
      <c r="D3845" s="39" t="s">
        <v>231</v>
      </c>
      <c r="E3845" s="35">
        <v>53.21</v>
      </c>
      <c r="F3845" s="35">
        <f t="shared" ref="F3845:F3852" si="109">+C3845*E3845</f>
        <v>53.21</v>
      </c>
    </row>
    <row r="3846" spans="2:6" outlineLevel="1" x14ac:dyDescent="0.25">
      <c r="B3846" s="34" t="s">
        <v>930</v>
      </c>
      <c r="C3846" s="39">
        <v>1</v>
      </c>
      <c r="D3846" s="39" t="s">
        <v>231</v>
      </c>
      <c r="E3846" s="35">
        <v>29.17</v>
      </c>
      <c r="F3846" s="35">
        <f t="shared" si="109"/>
        <v>29.17</v>
      </c>
    </row>
    <row r="3847" spans="2:6" outlineLevel="1" x14ac:dyDescent="0.25">
      <c r="B3847" s="34" t="s">
        <v>923</v>
      </c>
      <c r="C3847" s="39">
        <v>40</v>
      </c>
      <c r="D3847" s="39" t="s">
        <v>924</v>
      </c>
      <c r="E3847" s="35">
        <v>7.73</v>
      </c>
      <c r="F3847" s="35">
        <f t="shared" si="109"/>
        <v>309.20000000000005</v>
      </c>
    </row>
    <row r="3848" spans="2:6" outlineLevel="1" x14ac:dyDescent="0.25">
      <c r="B3848" s="34" t="s">
        <v>931</v>
      </c>
      <c r="C3848" s="39">
        <v>1</v>
      </c>
      <c r="D3848" s="39" t="s">
        <v>231</v>
      </c>
      <c r="E3848" s="35">
        <v>62.35</v>
      </c>
      <c r="F3848" s="35">
        <f t="shared" si="109"/>
        <v>62.35</v>
      </c>
    </row>
    <row r="3849" spans="2:6" outlineLevel="1" x14ac:dyDescent="0.25">
      <c r="B3849" s="34" t="s">
        <v>932</v>
      </c>
      <c r="C3849" s="39">
        <v>1</v>
      </c>
      <c r="D3849" s="39" t="s">
        <v>231</v>
      </c>
      <c r="E3849" s="35">
        <v>4</v>
      </c>
      <c r="F3849" s="35">
        <f t="shared" si="109"/>
        <v>4</v>
      </c>
    </row>
    <row r="3850" spans="2:6" outlineLevel="1" x14ac:dyDescent="0.25">
      <c r="B3850" s="34" t="s">
        <v>926</v>
      </c>
      <c r="C3850" s="39">
        <v>0.05</v>
      </c>
      <c r="D3850" s="39" t="s">
        <v>231</v>
      </c>
      <c r="E3850" s="35">
        <v>337.9</v>
      </c>
      <c r="F3850" s="35">
        <f t="shared" si="109"/>
        <v>16.895</v>
      </c>
    </row>
    <row r="3851" spans="2:6" outlineLevel="1" x14ac:dyDescent="0.25">
      <c r="B3851" s="34" t="s">
        <v>927</v>
      </c>
      <c r="C3851" s="39">
        <v>1.2500000000000001E-2</v>
      </c>
      <c r="D3851" s="39" t="s">
        <v>231</v>
      </c>
      <c r="E3851" s="35">
        <v>292.05</v>
      </c>
      <c r="F3851" s="35">
        <f t="shared" si="109"/>
        <v>3.6506250000000002</v>
      </c>
    </row>
    <row r="3852" spans="2:6" outlineLevel="1" x14ac:dyDescent="0.25">
      <c r="B3852" s="34" t="s">
        <v>137</v>
      </c>
      <c r="C3852" s="39">
        <v>1</v>
      </c>
      <c r="D3852" s="39" t="s">
        <v>231</v>
      </c>
      <c r="E3852" s="35">
        <v>517.25</v>
      </c>
      <c r="F3852" s="35">
        <f t="shared" si="109"/>
        <v>517.25</v>
      </c>
    </row>
    <row r="3853" spans="2:6" outlineLevel="1" x14ac:dyDescent="0.25">
      <c r="B3853" s="34" t="s">
        <v>933</v>
      </c>
      <c r="C3853" s="39"/>
      <c r="D3853" s="39"/>
      <c r="E3853" s="35">
        <v>0.2</v>
      </c>
      <c r="F3853" s="35">
        <v>95.7</v>
      </c>
    </row>
    <row r="3854" spans="2:6" outlineLevel="1" x14ac:dyDescent="0.25">
      <c r="B3854" s="34"/>
      <c r="C3854" s="39"/>
      <c r="D3854" s="39"/>
      <c r="E3854" s="35"/>
      <c r="F3854" s="35"/>
    </row>
    <row r="3855" spans="2:6" outlineLevel="1" x14ac:dyDescent="0.25">
      <c r="B3855" s="33" t="s">
        <v>934</v>
      </c>
      <c r="C3855" s="50"/>
      <c r="D3855" s="50"/>
      <c r="E3855" s="40" t="s">
        <v>231</v>
      </c>
      <c r="F3855" s="40">
        <f>SUM(F3856:F3864)</f>
        <v>1558.995625</v>
      </c>
    </row>
    <row r="3856" spans="2:6" outlineLevel="1" x14ac:dyDescent="0.25">
      <c r="B3856" s="34" t="str">
        <f>+$B$3835</f>
        <v>Tubo 1/2"x20' PVC SDR-26 + 15% desp.</v>
      </c>
      <c r="C3856" s="39">
        <v>1</v>
      </c>
      <c r="D3856" s="39" t="s">
        <v>231</v>
      </c>
      <c r="E3856" s="35">
        <v>53.21</v>
      </c>
      <c r="F3856" s="35">
        <f t="shared" ref="F3856:F3863" si="110">+C3856*E3856</f>
        <v>53.21</v>
      </c>
    </row>
    <row r="3857" spans="2:6" outlineLevel="1" x14ac:dyDescent="0.25">
      <c r="B3857" s="34" t="s">
        <v>935</v>
      </c>
      <c r="C3857" s="39">
        <v>1</v>
      </c>
      <c r="D3857" s="39" t="s">
        <v>231</v>
      </c>
      <c r="E3857" s="35">
        <v>29.17</v>
      </c>
      <c r="F3857" s="35">
        <f t="shared" si="110"/>
        <v>29.17</v>
      </c>
    </row>
    <row r="3858" spans="2:6" outlineLevel="1" x14ac:dyDescent="0.25">
      <c r="B3858" s="34" t="s">
        <v>923</v>
      </c>
      <c r="C3858" s="39">
        <v>60</v>
      </c>
      <c r="D3858" s="39" t="s">
        <v>924</v>
      </c>
      <c r="E3858" s="35">
        <v>7.73</v>
      </c>
      <c r="F3858" s="35">
        <f t="shared" si="110"/>
        <v>463.8</v>
      </c>
    </row>
    <row r="3859" spans="2:6" outlineLevel="1" x14ac:dyDescent="0.25">
      <c r="B3859" s="34" t="s">
        <v>931</v>
      </c>
      <c r="C3859" s="39">
        <v>1</v>
      </c>
      <c r="D3859" s="39" t="s">
        <v>231</v>
      </c>
      <c r="E3859" s="35">
        <v>206.15</v>
      </c>
      <c r="F3859" s="35">
        <f t="shared" si="110"/>
        <v>206.15</v>
      </c>
    </row>
    <row r="3860" spans="2:6" outlineLevel="1" x14ac:dyDescent="0.25">
      <c r="B3860" s="34" t="s">
        <v>932</v>
      </c>
      <c r="C3860" s="39">
        <v>1</v>
      </c>
      <c r="D3860" s="39" t="s">
        <v>231</v>
      </c>
      <c r="E3860" s="35">
        <v>4</v>
      </c>
      <c r="F3860" s="35">
        <f t="shared" si="110"/>
        <v>4</v>
      </c>
    </row>
    <row r="3861" spans="2:6" outlineLevel="1" x14ac:dyDescent="0.25">
      <c r="B3861" s="34" t="s">
        <v>926</v>
      </c>
      <c r="C3861" s="39">
        <v>0.05</v>
      </c>
      <c r="D3861" s="39" t="s">
        <v>231</v>
      </c>
      <c r="E3861" s="35">
        <v>337.9</v>
      </c>
      <c r="F3861" s="35">
        <f t="shared" si="110"/>
        <v>16.895</v>
      </c>
    </row>
    <row r="3862" spans="2:6" outlineLevel="1" x14ac:dyDescent="0.25">
      <c r="B3862" s="34" t="s">
        <v>927</v>
      </c>
      <c r="C3862" s="39">
        <v>1.2500000000000001E-2</v>
      </c>
      <c r="D3862" s="39" t="s">
        <v>231</v>
      </c>
      <c r="E3862" s="35">
        <v>292.05</v>
      </c>
      <c r="F3862" s="35">
        <f t="shared" si="110"/>
        <v>3.6506250000000002</v>
      </c>
    </row>
    <row r="3863" spans="2:6" outlineLevel="1" x14ac:dyDescent="0.25">
      <c r="B3863" s="34" t="s">
        <v>137</v>
      </c>
      <c r="C3863" s="39">
        <v>1</v>
      </c>
      <c r="D3863" s="39" t="s">
        <v>231</v>
      </c>
      <c r="E3863" s="35">
        <v>626.74</v>
      </c>
      <c r="F3863" s="35">
        <f t="shared" si="110"/>
        <v>626.74</v>
      </c>
    </row>
    <row r="3864" spans="2:6" outlineLevel="1" x14ac:dyDescent="0.25">
      <c r="B3864" s="34" t="s">
        <v>933</v>
      </c>
      <c r="C3864" s="39"/>
      <c r="D3864" s="39"/>
      <c r="E3864" s="35">
        <v>0.2</v>
      </c>
      <c r="F3864" s="35">
        <v>155.38</v>
      </c>
    </row>
    <row r="3865" spans="2:6" outlineLevel="1" x14ac:dyDescent="0.25">
      <c r="B3865" s="34"/>
      <c r="C3865" s="39"/>
      <c r="D3865" s="39"/>
      <c r="E3865" s="35"/>
      <c r="F3865" s="35"/>
    </row>
    <row r="3866" spans="2:6" outlineLevel="1" x14ac:dyDescent="0.25">
      <c r="B3866" s="33" t="s">
        <v>936</v>
      </c>
      <c r="C3866" s="50"/>
      <c r="D3866" s="50"/>
      <c r="E3866" s="40" t="s">
        <v>231</v>
      </c>
      <c r="F3866" s="40">
        <f>SUM(F3867:F3875)</f>
        <v>1796.5756249999999</v>
      </c>
    </row>
    <row r="3867" spans="2:6" outlineLevel="1" x14ac:dyDescent="0.25">
      <c r="B3867" s="34" t="str">
        <f>+$B$3835</f>
        <v>Tubo 1/2"x20' PVC SDR-26 + 15% desp.</v>
      </c>
      <c r="C3867" s="39">
        <v>1</v>
      </c>
      <c r="D3867" s="39" t="s">
        <v>231</v>
      </c>
      <c r="E3867" s="35">
        <v>53.21</v>
      </c>
      <c r="F3867" s="35">
        <f t="shared" ref="F3867:F3874" si="111">+C3867*E3867</f>
        <v>53.21</v>
      </c>
    </row>
    <row r="3868" spans="2:6" outlineLevel="1" x14ac:dyDescent="0.25">
      <c r="B3868" s="34" t="s">
        <v>935</v>
      </c>
      <c r="C3868" s="39">
        <v>1</v>
      </c>
      <c r="D3868" s="39" t="s">
        <v>231</v>
      </c>
      <c r="E3868" s="35">
        <v>29.17</v>
      </c>
      <c r="F3868" s="35">
        <f t="shared" si="111"/>
        <v>29.17</v>
      </c>
    </row>
    <row r="3869" spans="2:6" outlineLevel="1" x14ac:dyDescent="0.25">
      <c r="B3869" s="34" t="s">
        <v>923</v>
      </c>
      <c r="C3869" s="39">
        <v>80</v>
      </c>
      <c r="D3869" s="39" t="s">
        <v>924</v>
      </c>
      <c r="E3869" s="35">
        <v>7.73</v>
      </c>
      <c r="F3869" s="35">
        <f t="shared" si="111"/>
        <v>618.40000000000009</v>
      </c>
    </row>
    <row r="3870" spans="2:6" outlineLevel="1" x14ac:dyDescent="0.25">
      <c r="B3870" s="34" t="s">
        <v>931</v>
      </c>
      <c r="C3870" s="39">
        <v>1</v>
      </c>
      <c r="D3870" s="39" t="s">
        <v>231</v>
      </c>
      <c r="E3870" s="35">
        <v>189.76</v>
      </c>
      <c r="F3870" s="35">
        <f t="shared" si="111"/>
        <v>189.76</v>
      </c>
    </row>
    <row r="3871" spans="2:6" outlineLevel="1" x14ac:dyDescent="0.25">
      <c r="B3871" s="34" t="s">
        <v>932</v>
      </c>
      <c r="C3871" s="39">
        <v>1</v>
      </c>
      <c r="D3871" s="39" t="s">
        <v>231</v>
      </c>
      <c r="E3871" s="35">
        <v>4</v>
      </c>
      <c r="F3871" s="35">
        <f t="shared" si="111"/>
        <v>4</v>
      </c>
    </row>
    <row r="3872" spans="2:6" outlineLevel="1" x14ac:dyDescent="0.25">
      <c r="B3872" s="34" t="s">
        <v>926</v>
      </c>
      <c r="C3872" s="39">
        <v>0.05</v>
      </c>
      <c r="D3872" s="39" t="s">
        <v>231</v>
      </c>
      <c r="E3872" s="35">
        <v>337.9</v>
      </c>
      <c r="F3872" s="35">
        <f t="shared" si="111"/>
        <v>16.895</v>
      </c>
    </row>
    <row r="3873" spans="2:6" outlineLevel="1" x14ac:dyDescent="0.25">
      <c r="B3873" s="34" t="s">
        <v>927</v>
      </c>
      <c r="C3873" s="39">
        <v>1.2500000000000001E-2</v>
      </c>
      <c r="D3873" s="39" t="s">
        <v>231</v>
      </c>
      <c r="E3873" s="35">
        <v>292.05</v>
      </c>
      <c r="F3873" s="35">
        <f t="shared" si="111"/>
        <v>3.6506250000000002</v>
      </c>
    </row>
    <row r="3874" spans="2:6" outlineLevel="1" x14ac:dyDescent="0.25">
      <c r="B3874" s="34" t="s">
        <v>137</v>
      </c>
      <c r="C3874" s="39">
        <v>1</v>
      </c>
      <c r="D3874" s="39" t="s">
        <v>231</v>
      </c>
      <c r="E3874" s="35">
        <v>698.47</v>
      </c>
      <c r="F3874" s="35">
        <f t="shared" si="111"/>
        <v>698.47</v>
      </c>
    </row>
    <row r="3875" spans="2:6" outlineLevel="1" x14ac:dyDescent="0.25">
      <c r="B3875" s="34" t="s">
        <v>933</v>
      </c>
      <c r="C3875" s="39"/>
      <c r="D3875" s="39"/>
      <c r="E3875" s="35">
        <v>0.2</v>
      </c>
      <c r="F3875" s="35">
        <v>183.02</v>
      </c>
    </row>
    <row r="3876" spans="2:6" outlineLevel="1" x14ac:dyDescent="0.25">
      <c r="B3876" s="34"/>
      <c r="C3876" s="39"/>
      <c r="D3876" s="39"/>
      <c r="E3876" s="35"/>
      <c r="F3876" s="35"/>
    </row>
    <row r="3877" spans="2:6" outlineLevel="1" x14ac:dyDescent="0.25">
      <c r="B3877" s="33" t="s">
        <v>937</v>
      </c>
      <c r="C3877" s="50"/>
      <c r="D3877" s="50"/>
      <c r="E3877" s="40" t="s">
        <v>231</v>
      </c>
      <c r="F3877" s="40">
        <f>SUM(F3878:F3885)</f>
        <v>1497.465625</v>
      </c>
    </row>
    <row r="3878" spans="2:6" outlineLevel="1" x14ac:dyDescent="0.25">
      <c r="B3878" s="34" t="str">
        <f>+$B$3835</f>
        <v>Tubo 1/2"x20' PVC SDR-26 + 15% desp.</v>
      </c>
      <c r="C3878" s="39">
        <v>1</v>
      </c>
      <c r="D3878" s="39" t="s">
        <v>231</v>
      </c>
      <c r="E3878" s="35">
        <v>53.21</v>
      </c>
      <c r="F3878" s="35">
        <f t="shared" ref="F3878:F3885" si="112">+C3878*E3878</f>
        <v>53.21</v>
      </c>
    </row>
    <row r="3879" spans="2:6" outlineLevel="1" x14ac:dyDescent="0.25">
      <c r="B3879" s="34" t="s">
        <v>935</v>
      </c>
      <c r="C3879" s="39">
        <v>1</v>
      </c>
      <c r="D3879" s="39" t="s">
        <v>231</v>
      </c>
      <c r="E3879" s="35">
        <v>29.17</v>
      </c>
      <c r="F3879" s="35">
        <f t="shared" si="112"/>
        <v>29.17</v>
      </c>
    </row>
    <row r="3880" spans="2:6" outlineLevel="1" x14ac:dyDescent="0.25">
      <c r="B3880" s="34" t="s">
        <v>923</v>
      </c>
      <c r="C3880" s="39">
        <v>60</v>
      </c>
      <c r="D3880" s="39" t="s">
        <v>924</v>
      </c>
      <c r="E3880" s="35">
        <v>7.73</v>
      </c>
      <c r="F3880" s="35">
        <f t="shared" si="112"/>
        <v>463.8</v>
      </c>
    </row>
    <row r="3881" spans="2:6" outlineLevel="1" x14ac:dyDescent="0.25">
      <c r="B3881" s="34" t="s">
        <v>931</v>
      </c>
      <c r="C3881" s="39">
        <v>1</v>
      </c>
      <c r="D3881" s="39" t="s">
        <v>231</v>
      </c>
      <c r="E3881" s="35">
        <v>300</v>
      </c>
      <c r="F3881" s="35">
        <f t="shared" si="112"/>
        <v>300</v>
      </c>
    </row>
    <row r="3882" spans="2:6" outlineLevel="1" x14ac:dyDescent="0.25">
      <c r="B3882" s="34" t="s">
        <v>932</v>
      </c>
      <c r="C3882" s="39">
        <v>1</v>
      </c>
      <c r="D3882" s="39" t="s">
        <v>231</v>
      </c>
      <c r="E3882" s="35">
        <v>4</v>
      </c>
      <c r="F3882" s="35">
        <f t="shared" si="112"/>
        <v>4</v>
      </c>
    </row>
    <row r="3883" spans="2:6" outlineLevel="1" x14ac:dyDescent="0.25">
      <c r="B3883" s="34" t="s">
        <v>926</v>
      </c>
      <c r="C3883" s="39">
        <v>0.05</v>
      </c>
      <c r="D3883" s="39" t="s">
        <v>231</v>
      </c>
      <c r="E3883" s="35">
        <v>337.9</v>
      </c>
      <c r="F3883" s="35">
        <f t="shared" si="112"/>
        <v>16.895</v>
      </c>
    </row>
    <row r="3884" spans="2:6" outlineLevel="1" x14ac:dyDescent="0.25">
      <c r="B3884" s="34" t="s">
        <v>927</v>
      </c>
      <c r="C3884" s="39">
        <v>1.2500000000000001E-2</v>
      </c>
      <c r="D3884" s="39" t="s">
        <v>231</v>
      </c>
      <c r="E3884" s="35">
        <v>292.05</v>
      </c>
      <c r="F3884" s="35">
        <f t="shared" si="112"/>
        <v>3.6506250000000002</v>
      </c>
    </row>
    <row r="3885" spans="2:6" outlineLevel="1" x14ac:dyDescent="0.25">
      <c r="B3885" s="34" t="s">
        <v>137</v>
      </c>
      <c r="C3885" s="39">
        <v>1</v>
      </c>
      <c r="D3885" s="39" t="s">
        <v>231</v>
      </c>
      <c r="E3885" s="35">
        <v>626.74</v>
      </c>
      <c r="F3885" s="35">
        <f t="shared" si="112"/>
        <v>626.74</v>
      </c>
    </row>
    <row r="3886" spans="2:6" outlineLevel="1" x14ac:dyDescent="0.25">
      <c r="B3886" s="34"/>
      <c r="C3886" s="39"/>
      <c r="D3886" s="39"/>
      <c r="E3886" s="35"/>
      <c r="F3886" s="35"/>
    </row>
    <row r="3887" spans="2:6" outlineLevel="1" x14ac:dyDescent="0.25">
      <c r="B3887" s="33" t="s">
        <v>938</v>
      </c>
      <c r="C3887" s="50"/>
      <c r="D3887" s="50"/>
      <c r="E3887" s="40" t="s">
        <v>231</v>
      </c>
      <c r="F3887" s="40">
        <f>SUM(F3888:F3895)</f>
        <v>2471.3249999999998</v>
      </c>
    </row>
    <row r="3888" spans="2:6" outlineLevel="1" x14ac:dyDescent="0.25">
      <c r="B3888" s="34" t="s">
        <v>939</v>
      </c>
      <c r="C3888" s="39">
        <v>1</v>
      </c>
      <c r="D3888" s="39" t="s">
        <v>231</v>
      </c>
      <c r="E3888" s="35">
        <v>75</v>
      </c>
      <c r="F3888" s="35">
        <f t="shared" ref="F3888:F3895" si="113">+C3888*E3888</f>
        <v>75</v>
      </c>
    </row>
    <row r="3889" spans="1:6" outlineLevel="1" x14ac:dyDescent="0.25">
      <c r="B3889" s="34" t="s">
        <v>935</v>
      </c>
      <c r="C3889" s="39">
        <v>1</v>
      </c>
      <c r="D3889" s="39" t="s">
        <v>231</v>
      </c>
      <c r="E3889" s="35">
        <v>52</v>
      </c>
      <c r="F3889" s="35">
        <f t="shared" si="113"/>
        <v>52</v>
      </c>
    </row>
    <row r="3890" spans="1:6" outlineLevel="1" x14ac:dyDescent="0.25">
      <c r="B3890" s="34" t="s">
        <v>923</v>
      </c>
      <c r="C3890" s="39">
        <v>120</v>
      </c>
      <c r="D3890" s="39" t="s">
        <v>924</v>
      </c>
      <c r="E3890" s="35">
        <v>9.5</v>
      </c>
      <c r="F3890" s="35">
        <f t="shared" si="113"/>
        <v>1140</v>
      </c>
    </row>
    <row r="3891" spans="1:6" outlineLevel="1" x14ac:dyDescent="0.25">
      <c r="B3891" s="34" t="s">
        <v>931</v>
      </c>
      <c r="C3891" s="39">
        <v>1</v>
      </c>
      <c r="D3891" s="39" t="s">
        <v>231</v>
      </c>
      <c r="E3891" s="35">
        <v>449.82</v>
      </c>
      <c r="F3891" s="35">
        <f t="shared" si="113"/>
        <v>449.82</v>
      </c>
    </row>
    <row r="3892" spans="1:6" outlineLevel="1" x14ac:dyDescent="0.25">
      <c r="B3892" s="34" t="s">
        <v>932</v>
      </c>
      <c r="C3892" s="39">
        <v>1</v>
      </c>
      <c r="D3892" s="39" t="s">
        <v>231</v>
      </c>
      <c r="E3892" s="35">
        <v>4.88</v>
      </c>
      <c r="F3892" s="35">
        <f t="shared" si="113"/>
        <v>4.88</v>
      </c>
    </row>
    <row r="3893" spans="1:6" outlineLevel="1" x14ac:dyDescent="0.25">
      <c r="B3893" s="34" t="s">
        <v>926</v>
      </c>
      <c r="C3893" s="39">
        <v>0.05</v>
      </c>
      <c r="D3893" s="39" t="s">
        <v>231</v>
      </c>
      <c r="E3893" s="35">
        <v>400</v>
      </c>
      <c r="F3893" s="35">
        <f t="shared" si="113"/>
        <v>20</v>
      </c>
    </row>
    <row r="3894" spans="1:6" outlineLevel="1" x14ac:dyDescent="0.25">
      <c r="B3894" s="34" t="s">
        <v>927</v>
      </c>
      <c r="C3894" s="39">
        <v>1.2500000000000001E-2</v>
      </c>
      <c r="D3894" s="39" t="s">
        <v>231</v>
      </c>
      <c r="E3894" s="35">
        <v>370</v>
      </c>
      <c r="F3894" s="35">
        <f t="shared" si="113"/>
        <v>4.625</v>
      </c>
    </row>
    <row r="3895" spans="1:6" outlineLevel="1" x14ac:dyDescent="0.25">
      <c r="B3895" s="34" t="s">
        <v>137</v>
      </c>
      <c r="C3895" s="39">
        <v>1</v>
      </c>
      <c r="D3895" s="39" t="s">
        <v>231</v>
      </c>
      <c r="E3895" s="35">
        <v>725</v>
      </c>
      <c r="F3895" s="35">
        <f t="shared" si="113"/>
        <v>725</v>
      </c>
    </row>
    <row r="3896" spans="1:6" s="1" customFormat="1" ht="14.25" customHeight="1" outlineLevel="1" x14ac:dyDescent="0.2">
      <c r="A3896" s="71"/>
      <c r="C3896" s="62"/>
      <c r="D3896" s="62"/>
      <c r="E3896" s="70"/>
      <c r="F3896" s="70"/>
    </row>
    <row r="3897" spans="1:6" outlineLevel="1" x14ac:dyDescent="0.25">
      <c r="B3897" s="33" t="s">
        <v>940</v>
      </c>
      <c r="C3897" s="50"/>
      <c r="D3897" s="50"/>
      <c r="E3897" s="40" t="s">
        <v>231</v>
      </c>
      <c r="F3897" s="40">
        <f>SUM(F3898:F3906)</f>
        <v>2115.5056250000002</v>
      </c>
    </row>
    <row r="3898" spans="1:6" outlineLevel="1" x14ac:dyDescent="0.25">
      <c r="B3898" s="34" t="str">
        <f>+$B$3835</f>
        <v>Tubo 1/2"x20' PVC SDR-26 + 15% desp.</v>
      </c>
      <c r="C3898" s="39">
        <v>1</v>
      </c>
      <c r="D3898" s="39" t="s">
        <v>231</v>
      </c>
      <c r="E3898" s="35">
        <v>53.21</v>
      </c>
      <c r="F3898" s="35">
        <f t="shared" ref="F3898:F3905" si="114">+C3898*E3898</f>
        <v>53.21</v>
      </c>
    </row>
    <row r="3899" spans="1:6" outlineLevel="1" x14ac:dyDescent="0.25">
      <c r="B3899" s="34" t="s">
        <v>935</v>
      </c>
      <c r="C3899" s="39">
        <v>1</v>
      </c>
      <c r="D3899" s="39" t="s">
        <v>231</v>
      </c>
      <c r="E3899" s="35">
        <v>29.17</v>
      </c>
      <c r="F3899" s="35">
        <f t="shared" si="114"/>
        <v>29.17</v>
      </c>
    </row>
    <row r="3900" spans="1:6" outlineLevel="1" x14ac:dyDescent="0.25">
      <c r="B3900" s="34" t="s">
        <v>923</v>
      </c>
      <c r="C3900" s="39">
        <v>80</v>
      </c>
      <c r="D3900" s="39" t="s">
        <v>924</v>
      </c>
      <c r="E3900" s="35">
        <v>7.73</v>
      </c>
      <c r="F3900" s="35">
        <f t="shared" si="114"/>
        <v>618.40000000000009</v>
      </c>
    </row>
    <row r="3901" spans="1:6" outlineLevel="1" x14ac:dyDescent="0.25">
      <c r="B3901" s="34" t="s">
        <v>931</v>
      </c>
      <c r="C3901" s="39">
        <v>1</v>
      </c>
      <c r="D3901" s="39" t="s">
        <v>231</v>
      </c>
      <c r="E3901" s="35">
        <v>397.33</v>
      </c>
      <c r="F3901" s="35">
        <f t="shared" si="114"/>
        <v>397.33</v>
      </c>
    </row>
    <row r="3902" spans="1:6" outlineLevel="1" x14ac:dyDescent="0.25">
      <c r="B3902" s="34" t="s">
        <v>932</v>
      </c>
      <c r="C3902" s="39">
        <v>1</v>
      </c>
      <c r="D3902" s="39" t="s">
        <v>231</v>
      </c>
      <c r="E3902" s="35">
        <v>4</v>
      </c>
      <c r="F3902" s="35">
        <f t="shared" si="114"/>
        <v>4</v>
      </c>
    </row>
    <row r="3903" spans="1:6" outlineLevel="1" x14ac:dyDescent="0.25">
      <c r="B3903" s="34" t="s">
        <v>926</v>
      </c>
      <c r="C3903" s="39">
        <v>0.05</v>
      </c>
      <c r="D3903" s="39" t="s">
        <v>231</v>
      </c>
      <c r="E3903" s="35">
        <v>337.9</v>
      </c>
      <c r="F3903" s="35">
        <f t="shared" si="114"/>
        <v>16.895</v>
      </c>
    </row>
    <row r="3904" spans="1:6" outlineLevel="1" x14ac:dyDescent="0.25">
      <c r="B3904" s="34" t="s">
        <v>927</v>
      </c>
      <c r="C3904" s="39">
        <v>1.2500000000000001E-2</v>
      </c>
      <c r="D3904" s="39" t="s">
        <v>231</v>
      </c>
      <c r="E3904" s="35">
        <v>292.05</v>
      </c>
      <c r="F3904" s="35">
        <f t="shared" si="114"/>
        <v>3.6506250000000002</v>
      </c>
    </row>
    <row r="3905" spans="2:6" outlineLevel="1" x14ac:dyDescent="0.25">
      <c r="B3905" s="34" t="s">
        <v>137</v>
      </c>
      <c r="C3905" s="39">
        <v>1</v>
      </c>
      <c r="D3905" s="39" t="s">
        <v>231</v>
      </c>
      <c r="E3905" s="35">
        <v>768.32</v>
      </c>
      <c r="F3905" s="35">
        <f t="shared" si="114"/>
        <v>768.32</v>
      </c>
    </row>
    <row r="3906" spans="2:6" outlineLevel="1" x14ac:dyDescent="0.25">
      <c r="B3906" s="34" t="s">
        <v>933</v>
      </c>
      <c r="C3906" s="39"/>
      <c r="D3906" s="39"/>
      <c r="E3906" s="35">
        <v>0.2</v>
      </c>
      <c r="F3906" s="35">
        <v>224.53</v>
      </c>
    </row>
    <row r="3907" spans="2:6" outlineLevel="1" x14ac:dyDescent="0.25">
      <c r="B3907" s="34"/>
      <c r="C3907" s="39"/>
      <c r="D3907" s="39"/>
      <c r="E3907" s="35"/>
      <c r="F3907" s="35"/>
    </row>
    <row r="3908" spans="2:6" outlineLevel="1" x14ac:dyDescent="0.25">
      <c r="B3908" s="33" t="s">
        <v>941</v>
      </c>
      <c r="C3908" s="50"/>
      <c r="D3908" s="50"/>
      <c r="E3908" s="40" t="s">
        <v>231</v>
      </c>
      <c r="F3908" s="40">
        <f>SUM(F3909:F3917)</f>
        <v>1625.545625</v>
      </c>
    </row>
    <row r="3909" spans="2:6" outlineLevel="1" x14ac:dyDescent="0.25">
      <c r="B3909" s="34" t="str">
        <f>+$B$3835</f>
        <v>Tubo 1/2"x20' PVC SDR-26 + 15% desp.</v>
      </c>
      <c r="C3909" s="39">
        <v>1</v>
      </c>
      <c r="D3909" s="39" t="s">
        <v>231</v>
      </c>
      <c r="E3909" s="35">
        <v>53.21</v>
      </c>
      <c r="F3909" s="35">
        <f t="shared" ref="F3909:F3916" si="115">+C3909*E3909</f>
        <v>53.21</v>
      </c>
    </row>
    <row r="3910" spans="2:6" outlineLevel="1" x14ac:dyDescent="0.25">
      <c r="B3910" s="34" t="s">
        <v>935</v>
      </c>
      <c r="C3910" s="39">
        <v>1</v>
      </c>
      <c r="D3910" s="39" t="s">
        <v>231</v>
      </c>
      <c r="E3910" s="35">
        <v>29.17</v>
      </c>
      <c r="F3910" s="35">
        <f t="shared" si="115"/>
        <v>29.17</v>
      </c>
    </row>
    <row r="3911" spans="2:6" outlineLevel="1" x14ac:dyDescent="0.25">
      <c r="B3911" s="34" t="s">
        <v>923</v>
      </c>
      <c r="C3911" s="39">
        <v>60</v>
      </c>
      <c r="D3911" s="39" t="s">
        <v>924</v>
      </c>
      <c r="E3911" s="35">
        <v>7.73</v>
      </c>
      <c r="F3911" s="35">
        <f t="shared" si="115"/>
        <v>463.8</v>
      </c>
    </row>
    <row r="3912" spans="2:6" outlineLevel="1" x14ac:dyDescent="0.25">
      <c r="B3912" s="34" t="s">
        <v>931</v>
      </c>
      <c r="C3912" s="39">
        <v>1</v>
      </c>
      <c r="D3912" s="39" t="s">
        <v>231</v>
      </c>
      <c r="E3912" s="35">
        <v>261.61</v>
      </c>
      <c r="F3912" s="35">
        <f t="shared" si="115"/>
        <v>261.61</v>
      </c>
    </row>
    <row r="3913" spans="2:6" outlineLevel="1" x14ac:dyDescent="0.25">
      <c r="B3913" s="34" t="s">
        <v>932</v>
      </c>
      <c r="C3913" s="39">
        <v>1</v>
      </c>
      <c r="D3913" s="39" t="s">
        <v>231</v>
      </c>
      <c r="E3913" s="35">
        <v>4</v>
      </c>
      <c r="F3913" s="35">
        <f t="shared" si="115"/>
        <v>4</v>
      </c>
    </row>
    <row r="3914" spans="2:6" outlineLevel="1" x14ac:dyDescent="0.25">
      <c r="B3914" s="34" t="s">
        <v>926</v>
      </c>
      <c r="C3914" s="39">
        <v>0.05</v>
      </c>
      <c r="D3914" s="39" t="s">
        <v>231</v>
      </c>
      <c r="E3914" s="35">
        <v>337.9</v>
      </c>
      <c r="F3914" s="35">
        <f t="shared" si="115"/>
        <v>16.895</v>
      </c>
    </row>
    <row r="3915" spans="2:6" outlineLevel="1" x14ac:dyDescent="0.25">
      <c r="B3915" s="34" t="s">
        <v>927</v>
      </c>
      <c r="C3915" s="39">
        <v>1.2500000000000001E-2</v>
      </c>
      <c r="D3915" s="39" t="s">
        <v>231</v>
      </c>
      <c r="E3915" s="35">
        <v>292.05</v>
      </c>
      <c r="F3915" s="35">
        <f t="shared" si="115"/>
        <v>3.6506250000000002</v>
      </c>
    </row>
    <row r="3916" spans="2:6" outlineLevel="1" x14ac:dyDescent="0.25">
      <c r="B3916" s="34" t="s">
        <v>137</v>
      </c>
      <c r="C3916" s="39">
        <v>1</v>
      </c>
      <c r="D3916" s="39" t="s">
        <v>231</v>
      </c>
      <c r="E3916" s="35">
        <v>626.74</v>
      </c>
      <c r="F3916" s="35">
        <f t="shared" si="115"/>
        <v>626.74</v>
      </c>
    </row>
    <row r="3917" spans="2:6" outlineLevel="1" x14ac:dyDescent="0.25">
      <c r="B3917" s="34" t="s">
        <v>933</v>
      </c>
      <c r="C3917" s="39"/>
      <c r="D3917" s="39"/>
      <c r="E3917" s="35">
        <v>0.2</v>
      </c>
      <c r="F3917" s="35">
        <v>166.47</v>
      </c>
    </row>
    <row r="3918" spans="2:6" outlineLevel="1" x14ac:dyDescent="0.25">
      <c r="B3918" s="34"/>
      <c r="C3918" s="39"/>
      <c r="D3918" s="39"/>
      <c r="E3918" s="35"/>
      <c r="F3918" s="35"/>
    </row>
    <row r="3919" spans="2:6" outlineLevel="1" x14ac:dyDescent="0.25">
      <c r="B3919" s="33" t="s">
        <v>942</v>
      </c>
      <c r="C3919" s="50"/>
      <c r="D3919" s="50"/>
      <c r="E3919" s="40" t="s">
        <v>231</v>
      </c>
      <c r="F3919" s="40">
        <f>SUM(F3920:F3928)</f>
        <v>1242.8256250000002</v>
      </c>
    </row>
    <row r="3920" spans="2:6" outlineLevel="1" x14ac:dyDescent="0.25">
      <c r="B3920" s="34" t="str">
        <f>+$B$3835</f>
        <v>Tubo 1/2"x20' PVC SDR-26 + 15% desp.</v>
      </c>
      <c r="C3920" s="39">
        <v>1</v>
      </c>
      <c r="D3920" s="39" t="s">
        <v>231</v>
      </c>
      <c r="E3920" s="35">
        <v>53.21</v>
      </c>
      <c r="F3920" s="35">
        <f t="shared" ref="F3920:F3927" si="116">+C3920*E3920</f>
        <v>53.21</v>
      </c>
    </row>
    <row r="3921" spans="2:6" outlineLevel="1" x14ac:dyDescent="0.25">
      <c r="B3921" s="34" t="s">
        <v>935</v>
      </c>
      <c r="C3921" s="39">
        <v>1</v>
      </c>
      <c r="D3921" s="39" t="s">
        <v>231</v>
      </c>
      <c r="E3921" s="35">
        <v>29.17</v>
      </c>
      <c r="F3921" s="35">
        <f t="shared" si="116"/>
        <v>29.17</v>
      </c>
    </row>
    <row r="3922" spans="2:6" outlineLevel="1" x14ac:dyDescent="0.25">
      <c r="B3922" s="34" t="s">
        <v>943</v>
      </c>
      <c r="C3922" s="39">
        <v>60</v>
      </c>
      <c r="D3922" s="39" t="s">
        <v>924</v>
      </c>
      <c r="E3922" s="35">
        <v>7.73</v>
      </c>
      <c r="F3922" s="35">
        <f t="shared" si="116"/>
        <v>463.8</v>
      </c>
    </row>
    <row r="3923" spans="2:6" outlineLevel="1" x14ac:dyDescent="0.25">
      <c r="B3923" s="34" t="s">
        <v>931</v>
      </c>
      <c r="C3923" s="39">
        <v>1</v>
      </c>
      <c r="D3923" s="39" t="s">
        <v>231</v>
      </c>
      <c r="E3923" s="35">
        <v>29.92</v>
      </c>
      <c r="F3923" s="35">
        <f t="shared" si="116"/>
        <v>29.92</v>
      </c>
    </row>
    <row r="3924" spans="2:6" outlineLevel="1" x14ac:dyDescent="0.25">
      <c r="B3924" s="34" t="s">
        <v>932</v>
      </c>
      <c r="C3924" s="39">
        <v>2</v>
      </c>
      <c r="D3924" s="39" t="s">
        <v>231</v>
      </c>
      <c r="E3924" s="35">
        <v>4</v>
      </c>
      <c r="F3924" s="35">
        <f t="shared" si="116"/>
        <v>8</v>
      </c>
    </row>
    <row r="3925" spans="2:6" outlineLevel="1" x14ac:dyDescent="0.25">
      <c r="B3925" s="34" t="s">
        <v>926</v>
      </c>
      <c r="C3925" s="39">
        <v>0.05</v>
      </c>
      <c r="D3925" s="39" t="s">
        <v>231</v>
      </c>
      <c r="E3925" s="35">
        <v>337.9</v>
      </c>
      <c r="F3925" s="35">
        <f t="shared" si="116"/>
        <v>16.895</v>
      </c>
    </row>
    <row r="3926" spans="2:6" outlineLevel="1" x14ac:dyDescent="0.25">
      <c r="B3926" s="34" t="s">
        <v>927</v>
      </c>
      <c r="C3926" s="39">
        <v>1.2500000000000001E-2</v>
      </c>
      <c r="D3926" s="39" t="s">
        <v>231</v>
      </c>
      <c r="E3926" s="35">
        <v>292.05</v>
      </c>
      <c r="F3926" s="35">
        <f t="shared" si="116"/>
        <v>3.6506250000000002</v>
      </c>
    </row>
    <row r="3927" spans="2:6" outlineLevel="1" x14ac:dyDescent="0.25">
      <c r="B3927" s="34" t="s">
        <v>137</v>
      </c>
      <c r="C3927" s="39">
        <v>1</v>
      </c>
      <c r="D3927" s="39" t="s">
        <v>231</v>
      </c>
      <c r="E3927" s="35">
        <v>517.25</v>
      </c>
      <c r="F3927" s="35">
        <f t="shared" si="116"/>
        <v>517.25</v>
      </c>
    </row>
    <row r="3928" spans="2:6" outlineLevel="1" x14ac:dyDescent="0.25">
      <c r="B3928" s="34" t="s">
        <v>933</v>
      </c>
      <c r="C3928" s="39"/>
      <c r="D3928" s="39"/>
      <c r="E3928" s="35">
        <v>0.2</v>
      </c>
      <c r="F3928" s="35">
        <v>120.93</v>
      </c>
    </row>
    <row r="3929" spans="2:6" outlineLevel="1" x14ac:dyDescent="0.25">
      <c r="B3929" s="34"/>
      <c r="C3929" s="39"/>
      <c r="D3929" s="39"/>
      <c r="E3929" s="35"/>
      <c r="F3929" s="35"/>
    </row>
    <row r="3930" spans="2:6" outlineLevel="1" x14ac:dyDescent="0.25">
      <c r="B3930" s="33" t="s">
        <v>944</v>
      </c>
      <c r="C3930" s="50"/>
      <c r="D3930" s="50"/>
      <c r="E3930" s="40" t="s">
        <v>231</v>
      </c>
      <c r="F3930" s="40">
        <f>SUM(F3931:F3940)</f>
        <v>2479.4456249999998</v>
      </c>
    </row>
    <row r="3931" spans="2:6" outlineLevel="1" x14ac:dyDescent="0.25">
      <c r="B3931" s="34" t="s">
        <v>945</v>
      </c>
      <c r="C3931" s="39">
        <v>2</v>
      </c>
      <c r="D3931" s="39" t="s">
        <v>231</v>
      </c>
      <c r="E3931" s="35">
        <v>98.09</v>
      </c>
      <c r="F3931" s="35">
        <f t="shared" ref="F3931:F3939" si="117">+C3931*E3931</f>
        <v>196.18</v>
      </c>
    </row>
    <row r="3932" spans="2:6" outlineLevel="1" x14ac:dyDescent="0.25">
      <c r="B3932" s="34" t="s">
        <v>946</v>
      </c>
      <c r="C3932" s="39">
        <v>1</v>
      </c>
      <c r="D3932" s="39" t="s">
        <v>231</v>
      </c>
      <c r="E3932" s="35">
        <v>29.17</v>
      </c>
      <c r="F3932" s="35">
        <f t="shared" si="117"/>
        <v>29.17</v>
      </c>
    </row>
    <row r="3933" spans="2:6" outlineLevel="1" x14ac:dyDescent="0.25">
      <c r="B3933" s="34" t="s">
        <v>947</v>
      </c>
      <c r="C3933" s="39">
        <v>80</v>
      </c>
      <c r="D3933" s="39" t="s">
        <v>924</v>
      </c>
      <c r="E3933" s="35">
        <v>11.55</v>
      </c>
      <c r="F3933" s="35">
        <f t="shared" si="117"/>
        <v>924</v>
      </c>
    </row>
    <row r="3934" spans="2:6" outlineLevel="1" x14ac:dyDescent="0.25">
      <c r="B3934" s="34" t="s">
        <v>943</v>
      </c>
      <c r="C3934" s="39">
        <v>40</v>
      </c>
      <c r="D3934" s="39" t="s">
        <v>924</v>
      </c>
      <c r="E3934" s="35">
        <v>7.73</v>
      </c>
      <c r="F3934" s="35">
        <f t="shared" si="117"/>
        <v>309.20000000000005</v>
      </c>
    </row>
    <row r="3935" spans="2:6" outlineLevel="1" x14ac:dyDescent="0.25">
      <c r="B3935" s="34" t="s">
        <v>931</v>
      </c>
      <c r="C3935" s="39">
        <v>1</v>
      </c>
      <c r="D3935" s="39" t="s">
        <v>231</v>
      </c>
      <c r="E3935" s="35">
        <v>85.17</v>
      </c>
      <c r="F3935" s="35">
        <f t="shared" si="117"/>
        <v>85.17</v>
      </c>
    </row>
    <row r="3936" spans="2:6" outlineLevel="1" x14ac:dyDescent="0.25">
      <c r="B3936" s="34" t="s">
        <v>948</v>
      </c>
      <c r="C3936" s="39">
        <v>2</v>
      </c>
      <c r="D3936" s="39" t="s">
        <v>231</v>
      </c>
      <c r="E3936" s="35">
        <v>5.65</v>
      </c>
      <c r="F3936" s="35">
        <f t="shared" si="117"/>
        <v>11.3</v>
      </c>
    </row>
    <row r="3937" spans="2:6" outlineLevel="1" x14ac:dyDescent="0.25">
      <c r="B3937" s="34" t="s">
        <v>926</v>
      </c>
      <c r="C3937" s="39">
        <v>0.05</v>
      </c>
      <c r="D3937" s="39" t="s">
        <v>231</v>
      </c>
      <c r="E3937" s="35">
        <v>337.9</v>
      </c>
      <c r="F3937" s="35">
        <f t="shared" si="117"/>
        <v>16.895</v>
      </c>
    </row>
    <row r="3938" spans="2:6" outlineLevel="1" x14ac:dyDescent="0.25">
      <c r="B3938" s="34" t="s">
        <v>927</v>
      </c>
      <c r="C3938" s="39">
        <v>1.2500000000000001E-2</v>
      </c>
      <c r="D3938" s="39" t="s">
        <v>231</v>
      </c>
      <c r="E3938" s="35">
        <v>292.05</v>
      </c>
      <c r="F3938" s="35">
        <f t="shared" si="117"/>
        <v>3.6506250000000002</v>
      </c>
    </row>
    <row r="3939" spans="2:6" outlineLevel="1" x14ac:dyDescent="0.25">
      <c r="B3939" s="34" t="s">
        <v>137</v>
      </c>
      <c r="C3939" s="39">
        <v>1</v>
      </c>
      <c r="D3939" s="39" t="s">
        <v>231</v>
      </c>
      <c r="E3939" s="35">
        <v>588.77</v>
      </c>
      <c r="F3939" s="35">
        <f t="shared" si="117"/>
        <v>588.77</v>
      </c>
    </row>
    <row r="3940" spans="2:6" outlineLevel="1" x14ac:dyDescent="0.25">
      <c r="B3940" s="34" t="s">
        <v>933</v>
      </c>
      <c r="C3940" s="39"/>
      <c r="D3940" s="39"/>
      <c r="E3940" s="35">
        <v>0.2</v>
      </c>
      <c r="F3940" s="35">
        <v>315.11</v>
      </c>
    </row>
    <row r="3941" spans="2:6" outlineLevel="1" x14ac:dyDescent="0.25">
      <c r="B3941" s="34"/>
      <c r="C3941" s="39"/>
      <c r="D3941" s="39"/>
      <c r="E3941" s="35"/>
      <c r="F3941" s="35"/>
    </row>
    <row r="3942" spans="2:6" outlineLevel="1" x14ac:dyDescent="0.25">
      <c r="B3942" s="33" t="s">
        <v>949</v>
      </c>
      <c r="C3942" s="50"/>
      <c r="D3942" s="50"/>
      <c r="E3942" s="40" t="s">
        <v>231</v>
      </c>
      <c r="F3942" s="40">
        <f>SUM(F3943:F3951)</f>
        <v>1258.975625</v>
      </c>
    </row>
    <row r="3943" spans="2:6" outlineLevel="1" x14ac:dyDescent="0.25">
      <c r="B3943" s="34" t="str">
        <f>+$B$3835</f>
        <v>Tubo 1/2"x20' PVC SDR-26 + 15% desp.</v>
      </c>
      <c r="C3943" s="39">
        <v>2</v>
      </c>
      <c r="D3943" s="39" t="s">
        <v>231</v>
      </c>
      <c r="E3943" s="35">
        <v>53.21</v>
      </c>
      <c r="F3943" s="35">
        <f t="shared" ref="F3943:F3950" si="118">+C3943*E3943</f>
        <v>106.42</v>
      </c>
    </row>
    <row r="3944" spans="2:6" outlineLevel="1" x14ac:dyDescent="0.25">
      <c r="B3944" s="34" t="s">
        <v>935</v>
      </c>
      <c r="C3944" s="39">
        <v>1</v>
      </c>
      <c r="D3944" s="39" t="s">
        <v>231</v>
      </c>
      <c r="E3944" s="35">
        <v>29.17</v>
      </c>
      <c r="F3944" s="35">
        <f t="shared" si="118"/>
        <v>29.17</v>
      </c>
    </row>
    <row r="3945" spans="2:6" outlineLevel="1" x14ac:dyDescent="0.25">
      <c r="B3945" s="34" t="s">
        <v>943</v>
      </c>
      <c r="C3945" s="39">
        <v>40</v>
      </c>
      <c r="D3945" s="39" t="s">
        <v>924</v>
      </c>
      <c r="E3945" s="35">
        <v>7.73</v>
      </c>
      <c r="F3945" s="35">
        <f t="shared" si="118"/>
        <v>309.20000000000005</v>
      </c>
    </row>
    <row r="3946" spans="2:6" outlineLevel="1" x14ac:dyDescent="0.25">
      <c r="B3946" s="34" t="s">
        <v>931</v>
      </c>
      <c r="C3946" s="39">
        <v>1</v>
      </c>
      <c r="D3946" s="39" t="s">
        <v>231</v>
      </c>
      <c r="E3946" s="35">
        <v>85.17</v>
      </c>
      <c r="F3946" s="35">
        <f t="shared" si="118"/>
        <v>85.17</v>
      </c>
    </row>
    <row r="3947" spans="2:6" outlineLevel="1" x14ac:dyDescent="0.25">
      <c r="B3947" s="34" t="s">
        <v>932</v>
      </c>
      <c r="C3947" s="39">
        <v>2</v>
      </c>
      <c r="D3947" s="39" t="s">
        <v>231</v>
      </c>
      <c r="E3947" s="35">
        <v>4</v>
      </c>
      <c r="F3947" s="35">
        <f t="shared" si="118"/>
        <v>8</v>
      </c>
    </row>
    <row r="3948" spans="2:6" outlineLevel="1" x14ac:dyDescent="0.25">
      <c r="B3948" s="34" t="s">
        <v>926</v>
      </c>
      <c r="C3948" s="39">
        <v>0.05</v>
      </c>
      <c r="D3948" s="39" t="s">
        <v>231</v>
      </c>
      <c r="E3948" s="35">
        <v>337.9</v>
      </c>
      <c r="F3948" s="35">
        <f t="shared" si="118"/>
        <v>16.895</v>
      </c>
    </row>
    <row r="3949" spans="2:6" outlineLevel="1" x14ac:dyDescent="0.25">
      <c r="B3949" s="34" t="s">
        <v>927</v>
      </c>
      <c r="C3949" s="39">
        <v>1.2500000000000001E-2</v>
      </c>
      <c r="D3949" s="39" t="s">
        <v>231</v>
      </c>
      <c r="E3949" s="35">
        <v>292.05</v>
      </c>
      <c r="F3949" s="35">
        <f t="shared" si="118"/>
        <v>3.6506250000000002</v>
      </c>
    </row>
    <row r="3950" spans="2:6" outlineLevel="1" x14ac:dyDescent="0.25">
      <c r="B3950" s="34" t="s">
        <v>137</v>
      </c>
      <c r="C3950" s="39">
        <v>1</v>
      </c>
      <c r="D3950" s="39" t="s">
        <v>231</v>
      </c>
      <c r="E3950" s="35">
        <v>588.77</v>
      </c>
      <c r="F3950" s="35">
        <f t="shared" si="118"/>
        <v>588.77</v>
      </c>
    </row>
    <row r="3951" spans="2:6" outlineLevel="1" x14ac:dyDescent="0.25">
      <c r="B3951" s="34" t="s">
        <v>933</v>
      </c>
      <c r="C3951" s="39"/>
      <c r="D3951" s="39"/>
      <c r="E3951" s="35">
        <v>0.2</v>
      </c>
      <c r="F3951" s="35">
        <v>111.7</v>
      </c>
    </row>
    <row r="3952" spans="2:6" outlineLevel="1" x14ac:dyDescent="0.25">
      <c r="B3952" s="34"/>
      <c r="C3952" s="39"/>
      <c r="D3952" s="39"/>
      <c r="E3952" s="35"/>
      <c r="F3952" s="35"/>
    </row>
    <row r="3953" spans="2:6" outlineLevel="1" x14ac:dyDescent="0.25">
      <c r="B3953" s="33" t="s">
        <v>950</v>
      </c>
      <c r="C3953" s="50"/>
      <c r="D3953" s="50"/>
      <c r="E3953" s="40" t="s">
        <v>231</v>
      </c>
      <c r="F3953" s="40">
        <f>SUM(F3954:F3961)</f>
        <v>736.26602500000001</v>
      </c>
    </row>
    <row r="3954" spans="2:6" outlineLevel="1" x14ac:dyDescent="0.25">
      <c r="B3954" s="34" t="str">
        <f>+$B$3835</f>
        <v>Tubo 1/2"x20' PVC SDR-26 + 15% desp.</v>
      </c>
      <c r="C3954" s="39">
        <v>2</v>
      </c>
      <c r="D3954" s="39" t="s">
        <v>231</v>
      </c>
      <c r="E3954" s="35">
        <v>53.21</v>
      </c>
      <c r="F3954" s="35">
        <f t="shared" ref="F3954:F3960" si="119">+C3954*E3954</f>
        <v>106.42</v>
      </c>
    </row>
    <row r="3955" spans="2:6" outlineLevel="1" x14ac:dyDescent="0.25">
      <c r="B3955" s="34" t="s">
        <v>935</v>
      </c>
      <c r="C3955" s="39">
        <v>1</v>
      </c>
      <c r="D3955" s="39" t="s">
        <v>231</v>
      </c>
      <c r="E3955" s="35">
        <v>29.17</v>
      </c>
      <c r="F3955" s="35">
        <f t="shared" si="119"/>
        <v>29.17</v>
      </c>
    </row>
    <row r="3956" spans="2:6" outlineLevel="1" x14ac:dyDescent="0.25">
      <c r="B3956" s="34" t="s">
        <v>951</v>
      </c>
      <c r="C3956" s="39">
        <v>0.33</v>
      </c>
      <c r="D3956" s="39" t="s">
        <v>112</v>
      </c>
      <c r="E3956" s="35">
        <v>40.380000000000003</v>
      </c>
      <c r="F3956" s="35">
        <f t="shared" si="119"/>
        <v>13.325400000000002</v>
      </c>
    </row>
    <row r="3957" spans="2:6" outlineLevel="1" x14ac:dyDescent="0.25">
      <c r="B3957" s="34" t="s">
        <v>952</v>
      </c>
      <c r="C3957" s="39">
        <v>1</v>
      </c>
      <c r="D3957" s="39" t="s">
        <v>231</v>
      </c>
      <c r="E3957" s="35">
        <v>21.95</v>
      </c>
      <c r="F3957" s="35">
        <f t="shared" si="119"/>
        <v>21.95</v>
      </c>
    </row>
    <row r="3958" spans="2:6" outlineLevel="1" x14ac:dyDescent="0.25">
      <c r="B3958" s="34" t="s">
        <v>932</v>
      </c>
      <c r="C3958" s="39">
        <v>2</v>
      </c>
      <c r="D3958" s="39" t="s">
        <v>231</v>
      </c>
      <c r="E3958" s="35">
        <v>4</v>
      </c>
      <c r="F3958" s="35">
        <f t="shared" si="119"/>
        <v>8</v>
      </c>
    </row>
    <row r="3959" spans="2:6" outlineLevel="1" x14ac:dyDescent="0.25">
      <c r="B3959" s="34" t="s">
        <v>927</v>
      </c>
      <c r="C3959" s="39">
        <v>1.2500000000000001E-2</v>
      </c>
      <c r="D3959" s="39" t="s">
        <v>231</v>
      </c>
      <c r="E3959" s="35">
        <v>292.05</v>
      </c>
      <c r="F3959" s="35">
        <f t="shared" si="119"/>
        <v>3.6506250000000002</v>
      </c>
    </row>
    <row r="3960" spans="2:6" outlineLevel="1" x14ac:dyDescent="0.25">
      <c r="B3960" s="34" t="s">
        <v>137</v>
      </c>
      <c r="C3960" s="39">
        <v>1</v>
      </c>
      <c r="D3960" s="39" t="s">
        <v>231</v>
      </c>
      <c r="E3960" s="35">
        <v>517.25</v>
      </c>
      <c r="F3960" s="35">
        <f t="shared" si="119"/>
        <v>517.25</v>
      </c>
    </row>
    <row r="3961" spans="2:6" outlineLevel="1" x14ac:dyDescent="0.25">
      <c r="B3961" s="34" t="s">
        <v>933</v>
      </c>
      <c r="C3961" s="39"/>
      <c r="D3961" s="39"/>
      <c r="E3961" s="35">
        <v>0.2</v>
      </c>
      <c r="F3961" s="35">
        <v>36.5</v>
      </c>
    </row>
    <row r="3962" spans="2:6" outlineLevel="1" x14ac:dyDescent="0.25">
      <c r="B3962" s="34"/>
      <c r="C3962" s="39"/>
      <c r="D3962" s="39"/>
      <c r="E3962" s="35"/>
      <c r="F3962" s="35"/>
    </row>
    <row r="3963" spans="2:6" outlineLevel="1" x14ac:dyDescent="0.25">
      <c r="B3963" s="33" t="s">
        <v>953</v>
      </c>
      <c r="C3963" s="50"/>
      <c r="D3963" s="50"/>
      <c r="E3963" s="40" t="s">
        <v>231</v>
      </c>
      <c r="F3963" s="40">
        <f>SUM(F3964:F3972)</f>
        <v>1903.380625</v>
      </c>
    </row>
    <row r="3964" spans="2:6" outlineLevel="1" x14ac:dyDescent="0.25">
      <c r="B3964" s="34" t="str">
        <f>+$B$3835</f>
        <v>Tubo 1/2"x20' PVC SDR-26 + 15% desp.</v>
      </c>
      <c r="C3964" s="39">
        <v>1.5</v>
      </c>
      <c r="D3964" s="39" t="s">
        <v>231</v>
      </c>
      <c r="E3964" s="35">
        <v>53.21</v>
      </c>
      <c r="F3964" s="35">
        <f t="shared" ref="F3964:F3971" si="120">+C3964*E3964</f>
        <v>79.814999999999998</v>
      </c>
    </row>
    <row r="3965" spans="2:6" outlineLevel="1" x14ac:dyDescent="0.25">
      <c r="B3965" s="34" t="s">
        <v>935</v>
      </c>
      <c r="C3965" s="39">
        <v>1</v>
      </c>
      <c r="D3965" s="39" t="s">
        <v>231</v>
      </c>
      <c r="E3965" s="35">
        <v>29.17</v>
      </c>
      <c r="F3965" s="35">
        <f t="shared" si="120"/>
        <v>29.17</v>
      </c>
    </row>
    <row r="3966" spans="2:6" outlineLevel="1" x14ac:dyDescent="0.25">
      <c r="B3966" s="34" t="s">
        <v>954</v>
      </c>
      <c r="C3966" s="39">
        <v>100</v>
      </c>
      <c r="D3966" s="39" t="s">
        <v>924</v>
      </c>
      <c r="E3966" s="35">
        <v>5.16</v>
      </c>
      <c r="F3966" s="35">
        <f t="shared" si="120"/>
        <v>516</v>
      </c>
    </row>
    <row r="3967" spans="2:6" outlineLevel="1" x14ac:dyDescent="0.25">
      <c r="B3967" s="34" t="s">
        <v>931</v>
      </c>
      <c r="C3967" s="39">
        <v>1</v>
      </c>
      <c r="D3967" s="39" t="s">
        <v>231</v>
      </c>
      <c r="E3967" s="35">
        <v>505.58</v>
      </c>
      <c r="F3967" s="35">
        <f t="shared" si="120"/>
        <v>505.58</v>
      </c>
    </row>
    <row r="3968" spans="2:6" outlineLevel="1" x14ac:dyDescent="0.25">
      <c r="B3968" s="34" t="s">
        <v>932</v>
      </c>
      <c r="C3968" s="39">
        <v>1</v>
      </c>
      <c r="D3968" s="39" t="s">
        <v>231</v>
      </c>
      <c r="E3968" s="35">
        <v>4</v>
      </c>
      <c r="F3968" s="35">
        <f t="shared" si="120"/>
        <v>4</v>
      </c>
    </row>
    <row r="3969" spans="2:6" outlineLevel="1" x14ac:dyDescent="0.25">
      <c r="B3969" s="34" t="s">
        <v>926</v>
      </c>
      <c r="C3969" s="39">
        <v>0.05</v>
      </c>
      <c r="D3969" s="39" t="s">
        <v>231</v>
      </c>
      <c r="E3969" s="35">
        <v>337.9</v>
      </c>
      <c r="F3969" s="35">
        <f t="shared" si="120"/>
        <v>16.895</v>
      </c>
    </row>
    <row r="3970" spans="2:6" outlineLevel="1" x14ac:dyDescent="0.25">
      <c r="B3970" s="34" t="s">
        <v>927</v>
      </c>
      <c r="C3970" s="39">
        <v>1.2500000000000001E-2</v>
      </c>
      <c r="D3970" s="39" t="s">
        <v>231</v>
      </c>
      <c r="E3970" s="35">
        <v>292.05</v>
      </c>
      <c r="F3970" s="35">
        <f t="shared" si="120"/>
        <v>3.6506250000000002</v>
      </c>
    </row>
    <row r="3971" spans="2:6" outlineLevel="1" x14ac:dyDescent="0.25">
      <c r="B3971" s="34" t="s">
        <v>137</v>
      </c>
      <c r="C3971" s="39">
        <v>1</v>
      </c>
      <c r="D3971" s="39" t="s">
        <v>231</v>
      </c>
      <c r="E3971" s="35">
        <v>517.25</v>
      </c>
      <c r="F3971" s="35">
        <f t="shared" si="120"/>
        <v>517.25</v>
      </c>
    </row>
    <row r="3972" spans="2:6" outlineLevel="1" x14ac:dyDescent="0.25">
      <c r="B3972" s="34" t="s">
        <v>933</v>
      </c>
      <c r="C3972" s="39"/>
      <c r="D3972" s="39"/>
      <c r="E3972" s="35">
        <v>0.2</v>
      </c>
      <c r="F3972" s="35">
        <v>231.02</v>
      </c>
    </row>
    <row r="3973" spans="2:6" outlineLevel="1" x14ac:dyDescent="0.25">
      <c r="B3973" s="34"/>
      <c r="C3973" s="39"/>
      <c r="D3973" s="39"/>
      <c r="E3973" s="35"/>
      <c r="F3973" s="35"/>
    </row>
    <row r="3974" spans="2:6" outlineLevel="1" x14ac:dyDescent="0.25">
      <c r="B3974" s="33" t="s">
        <v>955</v>
      </c>
      <c r="C3974" s="50"/>
      <c r="D3974" s="50"/>
      <c r="E3974" s="40" t="s">
        <v>231</v>
      </c>
      <c r="F3974" s="40">
        <f>SUM(F3975:F3983)</f>
        <v>1195.3106249999998</v>
      </c>
    </row>
    <row r="3975" spans="2:6" outlineLevel="1" x14ac:dyDescent="0.25">
      <c r="B3975" s="34" t="str">
        <f>+$B$3835</f>
        <v>Tubo 1/2"x20' PVC SDR-26 + 15% desp.</v>
      </c>
      <c r="C3975" s="39">
        <v>1.5</v>
      </c>
      <c r="D3975" s="39" t="s">
        <v>231</v>
      </c>
      <c r="E3975" s="35">
        <v>53.21</v>
      </c>
      <c r="F3975" s="35">
        <f t="shared" ref="F3975:F3982" si="121">+C3975*E3975</f>
        <v>79.814999999999998</v>
      </c>
    </row>
    <row r="3976" spans="2:6" outlineLevel="1" x14ac:dyDescent="0.25">
      <c r="B3976" s="34" t="s">
        <v>935</v>
      </c>
      <c r="C3976" s="39">
        <v>1</v>
      </c>
      <c r="D3976" s="39" t="s">
        <v>231</v>
      </c>
      <c r="E3976" s="35">
        <v>29.17</v>
      </c>
      <c r="F3976" s="35">
        <f t="shared" si="121"/>
        <v>29.17</v>
      </c>
    </row>
    <row r="3977" spans="2:6" outlineLevel="1" x14ac:dyDescent="0.25">
      <c r="B3977" s="34" t="s">
        <v>956</v>
      </c>
      <c r="C3977" s="39">
        <v>50</v>
      </c>
      <c r="D3977" s="39" t="s">
        <v>924</v>
      </c>
      <c r="E3977" s="35">
        <v>5.16</v>
      </c>
      <c r="F3977" s="35">
        <f t="shared" si="121"/>
        <v>258</v>
      </c>
    </row>
    <row r="3978" spans="2:6" outlineLevel="1" x14ac:dyDescent="0.25">
      <c r="B3978" s="34" t="s">
        <v>931</v>
      </c>
      <c r="C3978" s="39">
        <v>1</v>
      </c>
      <c r="D3978" s="39" t="s">
        <v>231</v>
      </c>
      <c r="E3978" s="35">
        <v>169.52</v>
      </c>
      <c r="F3978" s="35">
        <f t="shared" si="121"/>
        <v>169.52</v>
      </c>
    </row>
    <row r="3979" spans="2:6" outlineLevel="1" x14ac:dyDescent="0.25">
      <c r="B3979" s="34" t="s">
        <v>932</v>
      </c>
      <c r="C3979" s="39">
        <v>2</v>
      </c>
      <c r="D3979" s="39" t="s">
        <v>231</v>
      </c>
      <c r="E3979" s="35">
        <v>4</v>
      </c>
      <c r="F3979" s="35">
        <f t="shared" si="121"/>
        <v>8</v>
      </c>
    </row>
    <row r="3980" spans="2:6" outlineLevel="1" x14ac:dyDescent="0.25">
      <c r="B3980" s="34" t="s">
        <v>926</v>
      </c>
      <c r="C3980" s="39">
        <v>0.05</v>
      </c>
      <c r="D3980" s="39" t="s">
        <v>231</v>
      </c>
      <c r="E3980" s="35">
        <v>337.9</v>
      </c>
      <c r="F3980" s="35">
        <f t="shared" si="121"/>
        <v>16.895</v>
      </c>
    </row>
    <row r="3981" spans="2:6" outlineLevel="1" x14ac:dyDescent="0.25">
      <c r="B3981" s="34" t="s">
        <v>927</v>
      </c>
      <c r="C3981" s="39">
        <v>1.2500000000000001E-2</v>
      </c>
      <c r="D3981" s="39" t="s">
        <v>231</v>
      </c>
      <c r="E3981" s="35">
        <v>292.05</v>
      </c>
      <c r="F3981" s="35">
        <f t="shared" si="121"/>
        <v>3.6506250000000002</v>
      </c>
    </row>
    <row r="3982" spans="2:6" outlineLevel="1" x14ac:dyDescent="0.25">
      <c r="B3982" s="34" t="s">
        <v>137</v>
      </c>
      <c r="C3982" s="39">
        <v>1</v>
      </c>
      <c r="D3982" s="39" t="s">
        <v>231</v>
      </c>
      <c r="E3982" s="35">
        <v>517.25</v>
      </c>
      <c r="F3982" s="35">
        <f t="shared" si="121"/>
        <v>517.25</v>
      </c>
    </row>
    <row r="3983" spans="2:6" outlineLevel="1" x14ac:dyDescent="0.25">
      <c r="B3983" s="34" t="s">
        <v>933</v>
      </c>
      <c r="C3983" s="39"/>
      <c r="D3983" s="39"/>
      <c r="E3983" s="35">
        <v>0.2</v>
      </c>
      <c r="F3983" s="35">
        <v>113.01</v>
      </c>
    </row>
    <row r="3984" spans="2:6" outlineLevel="1" x14ac:dyDescent="0.25">
      <c r="B3984" s="34"/>
      <c r="C3984" s="39"/>
      <c r="D3984" s="39"/>
      <c r="E3984" s="35"/>
      <c r="F3984" s="35"/>
    </row>
    <row r="3985" spans="2:6" outlineLevel="1" x14ac:dyDescent="0.25">
      <c r="B3985" s="33" t="s">
        <v>957</v>
      </c>
      <c r="C3985" s="50"/>
      <c r="D3985" s="50"/>
      <c r="E3985" s="40" t="s">
        <v>231</v>
      </c>
      <c r="F3985" s="40">
        <f>SUM(F3986:F3990)</f>
        <v>3530.47</v>
      </c>
    </row>
    <row r="3986" spans="2:6" outlineLevel="1" x14ac:dyDescent="0.25">
      <c r="B3986" s="34" t="s">
        <v>958</v>
      </c>
      <c r="C3986" s="39">
        <v>2</v>
      </c>
      <c r="D3986" s="39" t="s">
        <v>231</v>
      </c>
      <c r="E3986" s="35">
        <v>302</v>
      </c>
      <c r="F3986" s="35">
        <f>+C3986*E3986</f>
        <v>604</v>
      </c>
    </row>
    <row r="3987" spans="2:6" outlineLevel="1" x14ac:dyDescent="0.25">
      <c r="B3987" s="34" t="s">
        <v>959</v>
      </c>
      <c r="C3987" s="39">
        <v>1</v>
      </c>
      <c r="D3987" s="39" t="s">
        <v>231</v>
      </c>
      <c r="E3987" s="35">
        <v>1538.91</v>
      </c>
      <c r="F3987" s="35">
        <f>+C3987*E3987</f>
        <v>1538.91</v>
      </c>
    </row>
    <row r="3988" spans="2:6" outlineLevel="1" x14ac:dyDescent="0.25">
      <c r="B3988" s="34" t="s">
        <v>960</v>
      </c>
      <c r="C3988" s="39">
        <v>1</v>
      </c>
      <c r="D3988" s="39" t="s">
        <v>231</v>
      </c>
      <c r="E3988" s="35">
        <v>724.9</v>
      </c>
      <c r="F3988" s="35">
        <f>+C3988*E3988</f>
        <v>724.9</v>
      </c>
    </row>
    <row r="3989" spans="2:6" outlineLevel="1" x14ac:dyDescent="0.25">
      <c r="B3989" s="34" t="s">
        <v>961</v>
      </c>
      <c r="C3989" s="39">
        <v>2</v>
      </c>
      <c r="D3989" s="39" t="s">
        <v>231</v>
      </c>
      <c r="E3989" s="35">
        <v>117.04</v>
      </c>
      <c r="F3989" s="35">
        <f>+C3989*E3989</f>
        <v>234.08</v>
      </c>
    </row>
    <row r="3990" spans="2:6" outlineLevel="1" x14ac:dyDescent="0.25">
      <c r="B3990" s="34" t="s">
        <v>933</v>
      </c>
      <c r="C3990" s="39"/>
      <c r="D3990" s="39"/>
      <c r="E3990" s="35">
        <v>0.2</v>
      </c>
      <c r="F3990" s="35">
        <v>428.58</v>
      </c>
    </row>
    <row r="3991" spans="2:6" outlineLevel="1" x14ac:dyDescent="0.25">
      <c r="B3991" s="34"/>
      <c r="C3991" s="39"/>
      <c r="D3991" s="39"/>
      <c r="E3991" s="35"/>
      <c r="F3991" s="35"/>
    </row>
    <row r="3992" spans="2:6" outlineLevel="1" x14ac:dyDescent="0.25">
      <c r="B3992" s="33" t="s">
        <v>962</v>
      </c>
      <c r="C3992" s="50"/>
      <c r="D3992" s="50"/>
      <c r="E3992" s="40" t="s">
        <v>231</v>
      </c>
      <c r="F3992" s="40">
        <f>SUM(F3993:F3997)</f>
        <v>4674.0200000000004</v>
      </c>
    </row>
    <row r="3993" spans="2:6" outlineLevel="1" x14ac:dyDescent="0.25">
      <c r="B3993" s="34" t="s">
        <v>958</v>
      </c>
      <c r="C3993" s="39">
        <v>4</v>
      </c>
      <c r="D3993" s="39" t="s">
        <v>231</v>
      </c>
      <c r="E3993" s="35">
        <v>302</v>
      </c>
      <c r="F3993" s="35">
        <f>+C3993*E3993</f>
        <v>1208</v>
      </c>
    </row>
    <row r="3994" spans="2:6" outlineLevel="1" x14ac:dyDescent="0.25">
      <c r="B3994" s="34" t="s">
        <v>959</v>
      </c>
      <c r="C3994" s="39">
        <v>1</v>
      </c>
      <c r="D3994" s="39" t="s">
        <v>231</v>
      </c>
      <c r="E3994" s="35">
        <v>1692.8</v>
      </c>
      <c r="F3994" s="35">
        <f>+C3994*E3994</f>
        <v>1692.8</v>
      </c>
    </row>
    <row r="3995" spans="2:6" outlineLevel="1" x14ac:dyDescent="0.25">
      <c r="B3995" s="34" t="s">
        <v>960</v>
      </c>
      <c r="C3995" s="39">
        <v>1</v>
      </c>
      <c r="D3995" s="39" t="s">
        <v>231</v>
      </c>
      <c r="E3995" s="35">
        <v>724.9</v>
      </c>
      <c r="F3995" s="35">
        <f>+C3995*E3995</f>
        <v>724.9</v>
      </c>
    </row>
    <row r="3996" spans="2:6" outlineLevel="1" x14ac:dyDescent="0.25">
      <c r="B3996" s="34" t="s">
        <v>961</v>
      </c>
      <c r="C3996" s="39">
        <v>4</v>
      </c>
      <c r="D3996" s="39" t="s">
        <v>231</v>
      </c>
      <c r="E3996" s="35">
        <v>117.04</v>
      </c>
      <c r="F3996" s="35">
        <f>+C3996*E3996</f>
        <v>468.16</v>
      </c>
    </row>
    <row r="3997" spans="2:6" outlineLevel="1" x14ac:dyDescent="0.25">
      <c r="B3997" s="34" t="s">
        <v>933</v>
      </c>
      <c r="C3997" s="39"/>
      <c r="D3997" s="39"/>
      <c r="E3997" s="35">
        <v>0.2</v>
      </c>
      <c r="F3997" s="35">
        <v>580.16</v>
      </c>
    </row>
    <row r="3998" spans="2:6" outlineLevel="1" x14ac:dyDescent="0.25">
      <c r="B3998" s="34"/>
      <c r="C3998" s="39"/>
      <c r="D3998" s="39"/>
      <c r="E3998" s="35"/>
      <c r="F3998" s="35"/>
    </row>
    <row r="3999" spans="2:6" outlineLevel="1" x14ac:dyDescent="0.25">
      <c r="B3999" s="33" t="s">
        <v>963</v>
      </c>
      <c r="C3999" s="50"/>
      <c r="D3999" s="50"/>
      <c r="E3999" s="40" t="s">
        <v>231</v>
      </c>
      <c r="F3999" s="40">
        <f>SUM(F4000:F4004)</f>
        <v>5782.0499999999993</v>
      </c>
    </row>
    <row r="4000" spans="2:6" outlineLevel="1" x14ac:dyDescent="0.25">
      <c r="B4000" s="34" t="s">
        <v>964</v>
      </c>
      <c r="C4000" s="39">
        <v>6</v>
      </c>
      <c r="D4000" s="39" t="s">
        <v>231</v>
      </c>
      <c r="E4000" s="35">
        <v>302</v>
      </c>
      <c r="F4000" s="35">
        <f>+C4000*E4000</f>
        <v>1812</v>
      </c>
    </row>
    <row r="4001" spans="2:6" outlineLevel="1" x14ac:dyDescent="0.25">
      <c r="B4001" s="34" t="s">
        <v>959</v>
      </c>
      <c r="C4001" s="39">
        <v>1</v>
      </c>
      <c r="D4001" s="39" t="s">
        <v>231</v>
      </c>
      <c r="E4001" s="35">
        <v>1817.09</v>
      </c>
      <c r="F4001" s="35">
        <f>+C4001*E4001</f>
        <v>1817.09</v>
      </c>
    </row>
    <row r="4002" spans="2:6" outlineLevel="1" x14ac:dyDescent="0.25">
      <c r="B4002" s="34" t="s">
        <v>960</v>
      </c>
      <c r="C4002" s="39">
        <v>1</v>
      </c>
      <c r="D4002" s="39" t="s">
        <v>231</v>
      </c>
      <c r="E4002" s="35">
        <v>724.9</v>
      </c>
      <c r="F4002" s="35">
        <f>+C4002*E4002</f>
        <v>724.9</v>
      </c>
    </row>
    <row r="4003" spans="2:6" outlineLevel="1" x14ac:dyDescent="0.25">
      <c r="B4003" s="34" t="s">
        <v>961</v>
      </c>
      <c r="C4003" s="39">
        <v>6</v>
      </c>
      <c r="D4003" s="39" t="s">
        <v>231</v>
      </c>
      <c r="E4003" s="35">
        <v>117.04</v>
      </c>
      <c r="F4003" s="35">
        <f>+C4003*E4003</f>
        <v>702.24</v>
      </c>
    </row>
    <row r="4004" spans="2:6" outlineLevel="1" x14ac:dyDescent="0.25">
      <c r="B4004" s="34" t="s">
        <v>933</v>
      </c>
      <c r="C4004" s="39"/>
      <c r="D4004" s="39"/>
      <c r="E4004" s="35">
        <v>0.2</v>
      </c>
      <c r="F4004" s="35">
        <v>725.82</v>
      </c>
    </row>
    <row r="4005" spans="2:6" outlineLevel="1" x14ac:dyDescent="0.25">
      <c r="B4005" s="34"/>
      <c r="C4005" s="39"/>
      <c r="D4005" s="39"/>
      <c r="E4005" s="35"/>
      <c r="F4005" s="35"/>
    </row>
    <row r="4006" spans="2:6" outlineLevel="1" x14ac:dyDescent="0.25">
      <c r="B4006" s="33" t="s">
        <v>965</v>
      </c>
      <c r="C4006" s="50"/>
      <c r="D4006" s="50"/>
      <c r="E4006" s="40" t="s">
        <v>231</v>
      </c>
      <c r="F4006" s="40">
        <f>SUM(F4007:F4011)</f>
        <v>7915.7199999999993</v>
      </c>
    </row>
    <row r="4007" spans="2:6" outlineLevel="1" x14ac:dyDescent="0.25">
      <c r="B4007" s="34" t="s">
        <v>964</v>
      </c>
      <c r="C4007" s="39">
        <v>8</v>
      </c>
      <c r="D4007" s="39" t="s">
        <v>231</v>
      </c>
      <c r="E4007" s="35">
        <v>302</v>
      </c>
      <c r="F4007" s="35">
        <f>+C4007*E4007</f>
        <v>2416</v>
      </c>
    </row>
    <row r="4008" spans="2:6" outlineLevel="1" x14ac:dyDescent="0.25">
      <c r="B4008" s="34" t="s">
        <v>959</v>
      </c>
      <c r="C4008" s="39">
        <v>1</v>
      </c>
      <c r="D4008" s="39" t="s">
        <v>231</v>
      </c>
      <c r="E4008" s="35">
        <v>2796.08</v>
      </c>
      <c r="F4008" s="35">
        <f>+C4008*E4008</f>
        <v>2796.08</v>
      </c>
    </row>
    <row r="4009" spans="2:6" outlineLevel="1" x14ac:dyDescent="0.25">
      <c r="B4009" s="34" t="s">
        <v>960</v>
      </c>
      <c r="C4009" s="39">
        <v>1</v>
      </c>
      <c r="D4009" s="39" t="s">
        <v>231</v>
      </c>
      <c r="E4009" s="35">
        <v>724.9</v>
      </c>
      <c r="F4009" s="35">
        <f>+C4009*E4009</f>
        <v>724.9</v>
      </c>
    </row>
    <row r="4010" spans="2:6" outlineLevel="1" x14ac:dyDescent="0.25">
      <c r="B4010" s="34" t="s">
        <v>961</v>
      </c>
      <c r="C4010" s="39">
        <v>8</v>
      </c>
      <c r="D4010" s="39" t="s">
        <v>231</v>
      </c>
      <c r="E4010" s="35">
        <v>117.04</v>
      </c>
      <c r="F4010" s="35">
        <f>+C4010*E4010</f>
        <v>936.32</v>
      </c>
    </row>
    <row r="4011" spans="2:6" outlineLevel="1" x14ac:dyDescent="0.25">
      <c r="B4011" s="34" t="s">
        <v>933</v>
      </c>
      <c r="C4011" s="39"/>
      <c r="D4011" s="39"/>
      <c r="E4011" s="35">
        <v>0.2</v>
      </c>
      <c r="F4011" s="35">
        <v>1042.42</v>
      </c>
    </row>
    <row r="4012" spans="2:6" outlineLevel="1" x14ac:dyDescent="0.25">
      <c r="B4012" s="34"/>
      <c r="C4012" s="39"/>
      <c r="D4012" s="39"/>
      <c r="E4012" s="35"/>
      <c r="F4012" s="35"/>
    </row>
    <row r="4013" spans="2:6" outlineLevel="1" x14ac:dyDescent="0.25">
      <c r="B4013" s="33" t="s">
        <v>966</v>
      </c>
      <c r="C4013" s="50"/>
      <c r="D4013" s="50"/>
      <c r="E4013" s="40" t="s">
        <v>231</v>
      </c>
      <c r="F4013" s="40">
        <f>SUM(F4014:F4018)</f>
        <v>9220.52</v>
      </c>
    </row>
    <row r="4014" spans="2:6" outlineLevel="1" x14ac:dyDescent="0.25">
      <c r="B4014" s="34" t="s">
        <v>964</v>
      </c>
      <c r="C4014" s="39">
        <v>12</v>
      </c>
      <c r="D4014" s="39" t="s">
        <v>231</v>
      </c>
      <c r="E4014" s="35">
        <v>302</v>
      </c>
      <c r="F4014" s="35">
        <f>+C4014*E4014</f>
        <v>3624</v>
      </c>
    </row>
    <row r="4015" spans="2:6" outlineLevel="1" x14ac:dyDescent="0.25">
      <c r="B4015" s="34" t="s">
        <v>959</v>
      </c>
      <c r="C4015" s="39">
        <v>1</v>
      </c>
      <c r="D4015" s="39" t="s">
        <v>231</v>
      </c>
      <c r="E4015" s="35">
        <v>2285.2800000000002</v>
      </c>
      <c r="F4015" s="35">
        <f>+C4015*E4015</f>
        <v>2285.2800000000002</v>
      </c>
    </row>
    <row r="4016" spans="2:6" outlineLevel="1" x14ac:dyDescent="0.25">
      <c r="B4016" s="34" t="s">
        <v>960</v>
      </c>
      <c r="C4016" s="39">
        <v>1</v>
      </c>
      <c r="D4016" s="39" t="s">
        <v>231</v>
      </c>
      <c r="E4016" s="35">
        <v>724.9</v>
      </c>
      <c r="F4016" s="35">
        <f>+C4016*E4016</f>
        <v>724.9</v>
      </c>
    </row>
    <row r="4017" spans="2:6" outlineLevel="1" x14ac:dyDescent="0.25">
      <c r="B4017" s="34" t="s">
        <v>961</v>
      </c>
      <c r="C4017" s="39">
        <v>12</v>
      </c>
      <c r="D4017" s="39" t="s">
        <v>231</v>
      </c>
      <c r="E4017" s="35">
        <v>117.04</v>
      </c>
      <c r="F4017" s="35">
        <f>+C4017*E4017</f>
        <v>1404.48</v>
      </c>
    </row>
    <row r="4018" spans="2:6" outlineLevel="1" x14ac:dyDescent="0.25">
      <c r="B4018" s="34" t="s">
        <v>933</v>
      </c>
      <c r="C4018" s="39"/>
      <c r="D4018" s="39"/>
      <c r="E4018" s="35">
        <v>0.2</v>
      </c>
      <c r="F4018" s="35">
        <v>1181.8599999999999</v>
      </c>
    </row>
    <row r="4019" spans="2:6" outlineLevel="1" x14ac:dyDescent="0.25">
      <c r="B4019" s="34"/>
      <c r="C4019" s="39"/>
      <c r="D4019" s="39"/>
      <c r="E4019" s="35"/>
      <c r="F4019" s="35"/>
    </row>
    <row r="4020" spans="2:6" outlineLevel="1" x14ac:dyDescent="0.25">
      <c r="B4020" s="33" t="s">
        <v>967</v>
      </c>
      <c r="C4020" s="50"/>
      <c r="D4020" s="50"/>
      <c r="E4020" s="40" t="s">
        <v>231</v>
      </c>
      <c r="F4020" s="40">
        <f>SUM(F4021:F4025)</f>
        <v>11751.239999999998</v>
      </c>
    </row>
    <row r="4021" spans="2:6" outlineLevel="1" x14ac:dyDescent="0.25">
      <c r="B4021" s="34" t="s">
        <v>964</v>
      </c>
      <c r="C4021" s="39">
        <v>16</v>
      </c>
      <c r="D4021" s="39" t="s">
        <v>231</v>
      </c>
      <c r="E4021" s="35">
        <v>302</v>
      </c>
      <c r="F4021" s="35">
        <f>+C4021*E4021</f>
        <v>4832</v>
      </c>
    </row>
    <row r="4022" spans="2:6" outlineLevel="1" x14ac:dyDescent="0.25">
      <c r="B4022" s="34" t="s">
        <v>959</v>
      </c>
      <c r="C4022" s="39">
        <v>1</v>
      </c>
      <c r="D4022" s="39" t="s">
        <v>231</v>
      </c>
      <c r="E4022" s="35">
        <v>2796.08</v>
      </c>
      <c r="F4022" s="35">
        <f>+C4022*E4022</f>
        <v>2796.08</v>
      </c>
    </row>
    <row r="4023" spans="2:6" outlineLevel="1" x14ac:dyDescent="0.25">
      <c r="B4023" s="34" t="s">
        <v>960</v>
      </c>
      <c r="C4023" s="39">
        <v>1</v>
      </c>
      <c r="D4023" s="39" t="s">
        <v>231</v>
      </c>
      <c r="E4023" s="35">
        <v>724.9</v>
      </c>
      <c r="F4023" s="35">
        <f>+C4023*E4023</f>
        <v>724.9</v>
      </c>
    </row>
    <row r="4024" spans="2:6" outlineLevel="1" x14ac:dyDescent="0.25">
      <c r="B4024" s="34" t="s">
        <v>961</v>
      </c>
      <c r="C4024" s="39">
        <v>16</v>
      </c>
      <c r="D4024" s="39" t="s">
        <v>231</v>
      </c>
      <c r="E4024" s="35">
        <v>117.04</v>
      </c>
      <c r="F4024" s="35">
        <f>+C4024*E4024</f>
        <v>1872.64</v>
      </c>
    </row>
    <row r="4025" spans="2:6" outlineLevel="1" x14ac:dyDescent="0.25">
      <c r="B4025" s="34" t="s">
        <v>933</v>
      </c>
      <c r="C4025" s="39"/>
      <c r="D4025" s="39"/>
      <c r="E4025" s="35">
        <v>0.2</v>
      </c>
      <c r="F4025" s="35">
        <v>1525.62</v>
      </c>
    </row>
    <row r="4026" spans="2:6" outlineLevel="1" x14ac:dyDescent="0.25">
      <c r="B4026" s="34"/>
      <c r="C4026" s="39"/>
      <c r="D4026" s="39"/>
      <c r="E4026" s="35"/>
      <c r="F4026" s="35"/>
    </row>
    <row r="4027" spans="2:6" outlineLevel="1" x14ac:dyDescent="0.25">
      <c r="B4027" s="33" t="s">
        <v>968</v>
      </c>
      <c r="C4027" s="50"/>
      <c r="D4027" s="50"/>
      <c r="E4027" s="40" t="s">
        <v>231</v>
      </c>
      <c r="F4027" s="40">
        <f>SUM(F4028:F4032)</f>
        <v>14973.8</v>
      </c>
    </row>
    <row r="4028" spans="2:6" outlineLevel="1" x14ac:dyDescent="0.25">
      <c r="B4028" s="34" t="s">
        <v>964</v>
      </c>
      <c r="C4028" s="39">
        <v>24</v>
      </c>
      <c r="D4028" s="39" t="s">
        <v>231</v>
      </c>
      <c r="E4028" s="35">
        <v>302</v>
      </c>
      <c r="F4028" s="35">
        <f>+C4028*E4028</f>
        <v>7248</v>
      </c>
    </row>
    <row r="4029" spans="2:6" outlineLevel="1" x14ac:dyDescent="0.25">
      <c r="B4029" s="34" t="s">
        <v>959</v>
      </c>
      <c r="C4029" s="39">
        <v>1</v>
      </c>
      <c r="D4029" s="39" t="s">
        <v>231</v>
      </c>
      <c r="E4029" s="35">
        <v>2285.2800000000002</v>
      </c>
      <c r="F4029" s="35">
        <f>+C4029*E4029</f>
        <v>2285.2800000000002</v>
      </c>
    </row>
    <row r="4030" spans="2:6" outlineLevel="1" x14ac:dyDescent="0.25">
      <c r="B4030" s="34" t="s">
        <v>960</v>
      </c>
      <c r="C4030" s="39">
        <v>1</v>
      </c>
      <c r="D4030" s="39" t="s">
        <v>231</v>
      </c>
      <c r="E4030" s="35">
        <v>724.9</v>
      </c>
      <c r="F4030" s="35">
        <f>+C4030*E4030</f>
        <v>724.9</v>
      </c>
    </row>
    <row r="4031" spans="2:6" outlineLevel="1" x14ac:dyDescent="0.25">
      <c r="B4031" s="34" t="s">
        <v>961</v>
      </c>
      <c r="C4031" s="39">
        <v>24</v>
      </c>
      <c r="D4031" s="39" t="s">
        <v>231</v>
      </c>
      <c r="E4031" s="35">
        <v>117.04</v>
      </c>
      <c r="F4031" s="35">
        <f>+C4031*E4031</f>
        <v>2808.96</v>
      </c>
    </row>
    <row r="4032" spans="2:6" outlineLevel="1" x14ac:dyDescent="0.25">
      <c r="B4032" s="34" t="s">
        <v>933</v>
      </c>
      <c r="C4032" s="39"/>
      <c r="D4032" s="39"/>
      <c r="E4032" s="35">
        <v>0.2</v>
      </c>
      <c r="F4032" s="35">
        <v>1906.66</v>
      </c>
    </row>
    <row r="4033" spans="2:6" outlineLevel="1" x14ac:dyDescent="0.25">
      <c r="B4033" s="34"/>
      <c r="C4033" s="39"/>
      <c r="D4033" s="39"/>
      <c r="E4033" s="35"/>
      <c r="F4033" s="35"/>
    </row>
    <row r="4034" spans="2:6" outlineLevel="1" x14ac:dyDescent="0.25">
      <c r="B4034" s="33" t="s">
        <v>969</v>
      </c>
      <c r="C4034" s="50"/>
      <c r="D4034" s="50"/>
      <c r="E4034" s="40" t="s">
        <v>231</v>
      </c>
      <c r="F4034" s="40">
        <f>SUM(F4035:F4047)</f>
        <v>22838.146124999999</v>
      </c>
    </row>
    <row r="4035" spans="2:6" outlineLevel="1" x14ac:dyDescent="0.25">
      <c r="B4035" s="34" t="s">
        <v>970</v>
      </c>
      <c r="C4035" s="39">
        <v>9</v>
      </c>
      <c r="D4035" s="39" t="s">
        <v>231</v>
      </c>
      <c r="E4035" s="35">
        <v>302</v>
      </c>
      <c r="F4035" s="35">
        <f t="shared" ref="F4035:F4046" si="122">+C4035*E4035</f>
        <v>2718</v>
      </c>
    </row>
    <row r="4036" spans="2:6" outlineLevel="1" x14ac:dyDescent="0.25">
      <c r="B4036" s="34" t="s">
        <v>971</v>
      </c>
      <c r="C4036" s="39">
        <v>1</v>
      </c>
      <c r="D4036" s="39" t="s">
        <v>231</v>
      </c>
      <c r="E4036" s="35">
        <v>754.66</v>
      </c>
      <c r="F4036" s="35">
        <f t="shared" si="122"/>
        <v>754.66</v>
      </c>
    </row>
    <row r="4037" spans="2:6" outlineLevel="1" x14ac:dyDescent="0.25">
      <c r="B4037" s="34" t="s">
        <v>972</v>
      </c>
      <c r="C4037" s="39">
        <v>2</v>
      </c>
      <c r="D4037" s="39" t="s">
        <v>231</v>
      </c>
      <c r="E4037" s="35">
        <v>3810.46</v>
      </c>
      <c r="F4037" s="35">
        <f t="shared" si="122"/>
        <v>7620.92</v>
      </c>
    </row>
    <row r="4038" spans="2:6" outlineLevel="1" x14ac:dyDescent="0.25">
      <c r="B4038" s="34" t="s">
        <v>973</v>
      </c>
      <c r="C4038" s="39">
        <v>5.0500000000000003E-2</v>
      </c>
      <c r="D4038" s="39" t="s">
        <v>231</v>
      </c>
      <c r="E4038" s="35">
        <v>292.05</v>
      </c>
      <c r="F4038" s="35">
        <f t="shared" si="122"/>
        <v>14.748525000000001</v>
      </c>
    </row>
    <row r="4039" spans="2:6" outlineLevel="1" x14ac:dyDescent="0.25">
      <c r="B4039" s="34" t="s">
        <v>974</v>
      </c>
      <c r="C4039" s="39">
        <v>6</v>
      </c>
      <c r="D4039" s="39" t="s">
        <v>231</v>
      </c>
      <c r="E4039" s="35">
        <v>4</v>
      </c>
      <c r="F4039" s="35">
        <f t="shared" si="122"/>
        <v>24</v>
      </c>
    </row>
    <row r="4040" spans="2:6" outlineLevel="1" x14ac:dyDescent="0.25">
      <c r="B4040" s="34" t="s">
        <v>948</v>
      </c>
      <c r="C4040" s="39">
        <v>6</v>
      </c>
      <c r="D4040" s="39" t="s">
        <v>231</v>
      </c>
      <c r="E4040" s="35">
        <v>5.65</v>
      </c>
      <c r="F4040" s="35">
        <f t="shared" si="122"/>
        <v>33.900000000000006</v>
      </c>
    </row>
    <row r="4041" spans="2:6" outlineLevel="1" x14ac:dyDescent="0.25">
      <c r="B4041" s="34" t="s">
        <v>975</v>
      </c>
      <c r="C4041" s="39">
        <v>12</v>
      </c>
      <c r="D4041" s="39" t="s">
        <v>231</v>
      </c>
      <c r="E4041" s="35">
        <v>117.04</v>
      </c>
      <c r="F4041" s="35">
        <f t="shared" si="122"/>
        <v>1404.48</v>
      </c>
    </row>
    <row r="4042" spans="2:6" outlineLevel="1" x14ac:dyDescent="0.25">
      <c r="B4042" s="34" t="s">
        <v>976</v>
      </c>
      <c r="C4042" s="39">
        <v>1</v>
      </c>
      <c r="D4042" s="39" t="s">
        <v>231</v>
      </c>
      <c r="E4042" s="35">
        <v>724.9</v>
      </c>
      <c r="F4042" s="35">
        <f t="shared" si="122"/>
        <v>724.9</v>
      </c>
    </row>
    <row r="4043" spans="2:6" outlineLevel="1" x14ac:dyDescent="0.25">
      <c r="B4043" s="34" t="s">
        <v>977</v>
      </c>
      <c r="C4043" s="39">
        <v>6.0000000000000012E-2</v>
      </c>
      <c r="D4043" s="39" t="s">
        <v>252</v>
      </c>
      <c r="E4043" s="35">
        <v>4340.96</v>
      </c>
      <c r="F4043" s="35">
        <f t="shared" si="122"/>
        <v>260.45760000000007</v>
      </c>
    </row>
    <row r="4044" spans="2:6" outlineLevel="1" x14ac:dyDescent="0.25">
      <c r="B4044" s="34" t="s">
        <v>959</v>
      </c>
      <c r="C4044" s="39">
        <v>1</v>
      </c>
      <c r="D4044" s="39" t="s">
        <v>231</v>
      </c>
      <c r="E4044" s="35">
        <v>5878.3</v>
      </c>
      <c r="F4044" s="35">
        <f t="shared" si="122"/>
        <v>5878.3</v>
      </c>
    </row>
    <row r="4045" spans="2:6" outlineLevel="1" x14ac:dyDescent="0.25">
      <c r="B4045" s="34" t="s">
        <v>921</v>
      </c>
      <c r="C4045" s="39">
        <v>12</v>
      </c>
      <c r="D4045" s="39" t="s">
        <v>231</v>
      </c>
      <c r="E4045" s="35">
        <v>53.21</v>
      </c>
      <c r="F4045" s="35">
        <f t="shared" si="122"/>
        <v>638.52</v>
      </c>
    </row>
    <row r="4046" spans="2:6" outlineLevel="1" x14ac:dyDescent="0.25">
      <c r="B4046" s="34" t="s">
        <v>978</v>
      </c>
      <c r="C4046" s="39">
        <v>1</v>
      </c>
      <c r="D4046" s="39" t="s">
        <v>231</v>
      </c>
      <c r="E4046" s="35">
        <v>98.09</v>
      </c>
      <c r="F4046" s="35">
        <f t="shared" si="122"/>
        <v>98.09</v>
      </c>
    </row>
    <row r="4047" spans="2:6" outlineLevel="1" x14ac:dyDescent="0.25">
      <c r="B4047" s="34" t="s">
        <v>933</v>
      </c>
      <c r="C4047" s="39"/>
      <c r="D4047" s="39"/>
      <c r="E4047" s="35">
        <v>0.15</v>
      </c>
      <c r="F4047" s="35">
        <v>2667.17</v>
      </c>
    </row>
    <row r="4048" spans="2:6" outlineLevel="1" x14ac:dyDescent="0.25">
      <c r="B4048" s="34"/>
      <c r="C4048" s="39"/>
      <c r="D4048" s="39"/>
      <c r="E4048" s="35"/>
      <c r="F4048" s="35"/>
    </row>
    <row r="4049" spans="1:6" outlineLevel="1" x14ac:dyDescent="0.25">
      <c r="B4049" s="33" t="s">
        <v>979</v>
      </c>
      <c r="C4049" s="50"/>
      <c r="D4049" s="50"/>
      <c r="E4049" s="40" t="s">
        <v>231</v>
      </c>
      <c r="F4049" s="40">
        <f>+F4052+F4053+F4054+F4055</f>
        <v>557052.98763999995</v>
      </c>
    </row>
    <row r="4050" spans="1:6" outlineLevel="1" x14ac:dyDescent="0.25">
      <c r="B4050" s="34" t="s">
        <v>980</v>
      </c>
      <c r="C4050" s="39">
        <v>0.36</v>
      </c>
      <c r="D4050" s="39" t="s">
        <v>252</v>
      </c>
      <c r="E4050" s="35">
        <v>2039.15</v>
      </c>
      <c r="F4050" s="35">
        <f>+C4050*E4050</f>
        <v>734.09400000000005</v>
      </c>
    </row>
    <row r="4051" spans="1:6" outlineLevel="1" x14ac:dyDescent="0.25">
      <c r="B4051" s="34" t="s">
        <v>981</v>
      </c>
      <c r="C4051" s="39">
        <v>1</v>
      </c>
      <c r="D4051" s="39" t="s">
        <v>231</v>
      </c>
      <c r="E4051" s="35">
        <v>437625.42</v>
      </c>
      <c r="F4051" s="35">
        <f>+C4051*E4051</f>
        <v>437625.42</v>
      </c>
    </row>
    <row r="4052" spans="1:6" outlineLevel="1" x14ac:dyDescent="0.25">
      <c r="B4052" s="41"/>
      <c r="C4052" s="61"/>
      <c r="D4052" s="61"/>
      <c r="E4052" s="42" t="s">
        <v>982</v>
      </c>
      <c r="F4052" s="42">
        <f>+SUM(F4050:F4051)</f>
        <v>438359.51399999997</v>
      </c>
    </row>
    <row r="4053" spans="1:6" outlineLevel="1" x14ac:dyDescent="0.25">
      <c r="B4053" s="34" t="s">
        <v>983</v>
      </c>
      <c r="C4053" s="39"/>
      <c r="D4053" s="39"/>
      <c r="E4053" s="35">
        <v>0.01</v>
      </c>
      <c r="F4053" s="35">
        <f>+F4052*E4053</f>
        <v>4383.5951399999994</v>
      </c>
    </row>
    <row r="4054" spans="1:6" outlineLevel="1" x14ac:dyDescent="0.25">
      <c r="B4054" s="34" t="s">
        <v>984</v>
      </c>
      <c r="C4054" s="39"/>
      <c r="D4054" s="39"/>
      <c r="E4054" s="35">
        <v>0.25</v>
      </c>
      <c r="F4054" s="35">
        <f>+F4052*E4054</f>
        <v>109589.87849999999</v>
      </c>
    </row>
    <row r="4055" spans="1:6" outlineLevel="1" x14ac:dyDescent="0.25">
      <c r="B4055" s="34" t="s">
        <v>985</v>
      </c>
      <c r="C4055" s="39">
        <v>1</v>
      </c>
      <c r="D4055" s="39" t="s">
        <v>857</v>
      </c>
      <c r="E4055" s="35">
        <v>4720</v>
      </c>
      <c r="F4055" s="35">
        <f>+C4055*E4055</f>
        <v>4720</v>
      </c>
    </row>
    <row r="4057" spans="1:6" s="5" customFormat="1" x14ac:dyDescent="0.25">
      <c r="A4057" s="76"/>
      <c r="B4057" s="6" t="s">
        <v>986</v>
      </c>
      <c r="C4057" s="48"/>
      <c r="D4057" s="48"/>
      <c r="E4057" s="7"/>
      <c r="F4057" s="7"/>
    </row>
    <row r="4058" spans="1:6" outlineLevel="1" x14ac:dyDescent="0.25">
      <c r="B4058" s="34"/>
      <c r="C4058" s="39"/>
      <c r="D4058" s="39"/>
      <c r="E4058" s="35"/>
      <c r="F4058" s="35"/>
    </row>
    <row r="4059" spans="1:6" outlineLevel="1" x14ac:dyDescent="0.25">
      <c r="B4059" s="33" t="s">
        <v>987</v>
      </c>
      <c r="C4059" s="50"/>
      <c r="D4059" s="50"/>
      <c r="E4059" s="40" t="s">
        <v>231</v>
      </c>
      <c r="F4059" s="40">
        <f>SUM(F4060:F4067)</f>
        <v>1338.9712999999999</v>
      </c>
    </row>
    <row r="4060" spans="1:6" outlineLevel="1" x14ac:dyDescent="0.25">
      <c r="B4060" s="34" t="s">
        <v>988</v>
      </c>
      <c r="C4060" s="39">
        <v>0.17</v>
      </c>
      <c r="D4060" s="39" t="s">
        <v>367</v>
      </c>
      <c r="E4060" s="35">
        <v>299.93</v>
      </c>
      <c r="F4060" s="35">
        <f t="shared" ref="F4060:F4067" si="123">+C4060*E4060</f>
        <v>50.988100000000003</v>
      </c>
    </row>
    <row r="4061" spans="1:6" outlineLevel="1" x14ac:dyDescent="0.25">
      <c r="B4061" s="34" t="s">
        <v>989</v>
      </c>
      <c r="C4061" s="39">
        <v>1</v>
      </c>
      <c r="D4061" s="39" t="s">
        <v>231</v>
      </c>
      <c r="E4061" s="35">
        <v>43.06</v>
      </c>
      <c r="F4061" s="35">
        <f t="shared" si="123"/>
        <v>43.06</v>
      </c>
    </row>
    <row r="4062" spans="1:6" outlineLevel="1" x14ac:dyDescent="0.25">
      <c r="B4062" s="34" t="s">
        <v>990</v>
      </c>
      <c r="C4062" s="39">
        <v>1</v>
      </c>
      <c r="D4062" s="39" t="s">
        <v>231</v>
      </c>
      <c r="E4062" s="35">
        <v>61.66</v>
      </c>
      <c r="F4062" s="35">
        <f t="shared" si="123"/>
        <v>61.66</v>
      </c>
    </row>
    <row r="4063" spans="1:6" outlineLevel="1" x14ac:dyDescent="0.25">
      <c r="B4063" s="34" t="s">
        <v>991</v>
      </c>
      <c r="C4063" s="39">
        <v>1</v>
      </c>
      <c r="D4063" s="39" t="s">
        <v>231</v>
      </c>
      <c r="E4063" s="35">
        <v>16.100000000000001</v>
      </c>
      <c r="F4063" s="35">
        <f t="shared" si="123"/>
        <v>16.100000000000001</v>
      </c>
    </row>
    <row r="4064" spans="1:6" outlineLevel="1" x14ac:dyDescent="0.25">
      <c r="B4064" s="34" t="s">
        <v>992</v>
      </c>
      <c r="C4064" s="39">
        <v>1</v>
      </c>
      <c r="D4064" s="39" t="s">
        <v>231</v>
      </c>
      <c r="E4064" s="35">
        <v>17.7</v>
      </c>
      <c r="F4064" s="35">
        <f t="shared" si="123"/>
        <v>17.7</v>
      </c>
    </row>
    <row r="4065" spans="2:6" outlineLevel="1" x14ac:dyDescent="0.25">
      <c r="B4065" s="34" t="s">
        <v>993</v>
      </c>
      <c r="C4065" s="39">
        <v>1</v>
      </c>
      <c r="D4065" s="39" t="s">
        <v>231</v>
      </c>
      <c r="E4065" s="35">
        <v>70.09</v>
      </c>
      <c r="F4065" s="35">
        <f t="shared" si="123"/>
        <v>70.09</v>
      </c>
    </row>
    <row r="4066" spans="2:6" outlineLevel="1" x14ac:dyDescent="0.25">
      <c r="B4066" s="34" t="s">
        <v>994</v>
      </c>
      <c r="C4066" s="39">
        <v>0.16</v>
      </c>
      <c r="D4066" s="39" t="s">
        <v>995</v>
      </c>
      <c r="E4066" s="35">
        <v>57.02</v>
      </c>
      <c r="F4066" s="35">
        <f t="shared" si="123"/>
        <v>9.1232000000000006</v>
      </c>
    </row>
    <row r="4067" spans="2:6" outlineLevel="1" x14ac:dyDescent="0.25">
      <c r="B4067" s="34" t="s">
        <v>996</v>
      </c>
      <c r="C4067" s="39">
        <v>1</v>
      </c>
      <c r="D4067" s="39" t="s">
        <v>231</v>
      </c>
      <c r="E4067" s="35">
        <v>1070.25</v>
      </c>
      <c r="F4067" s="35">
        <f t="shared" si="123"/>
        <v>1070.25</v>
      </c>
    </row>
    <row r="4068" spans="2:6" outlineLevel="1" x14ac:dyDescent="0.25">
      <c r="B4068" s="34"/>
      <c r="C4068" s="39"/>
      <c r="D4068" s="39"/>
      <c r="E4068" s="35"/>
      <c r="F4068" s="35"/>
    </row>
    <row r="4069" spans="2:6" outlineLevel="1" x14ac:dyDescent="0.25">
      <c r="B4069" s="33" t="s">
        <v>997</v>
      </c>
      <c r="C4069" s="50"/>
      <c r="D4069" s="50"/>
      <c r="E4069" s="40" t="s">
        <v>231</v>
      </c>
      <c r="F4069" s="40">
        <f>SUM(F4070:F4077)</f>
        <v>1747.4708999999998</v>
      </c>
    </row>
    <row r="4070" spans="2:6" outlineLevel="1" x14ac:dyDescent="0.25">
      <c r="B4070" s="34" t="s">
        <v>998</v>
      </c>
      <c r="C4070" s="39">
        <v>0.17</v>
      </c>
      <c r="D4070" s="39" t="s">
        <v>367</v>
      </c>
      <c r="E4070" s="35">
        <v>646.39</v>
      </c>
      <c r="F4070" s="35">
        <f t="shared" ref="F4070:F4077" si="124">+C4070*E4070</f>
        <v>109.88630000000001</v>
      </c>
    </row>
    <row r="4071" spans="2:6" outlineLevel="1" x14ac:dyDescent="0.25">
      <c r="B4071" s="34" t="s">
        <v>999</v>
      </c>
      <c r="C4071" s="39">
        <v>1</v>
      </c>
      <c r="D4071" s="39" t="s">
        <v>231</v>
      </c>
      <c r="E4071" s="35">
        <v>186.92</v>
      </c>
      <c r="F4071" s="35">
        <f t="shared" si="124"/>
        <v>186.92</v>
      </c>
    </row>
    <row r="4072" spans="2:6" outlineLevel="1" x14ac:dyDescent="0.25">
      <c r="B4072" s="34" t="s">
        <v>1000</v>
      </c>
      <c r="C4072" s="39">
        <v>1</v>
      </c>
      <c r="D4072" s="39" t="s">
        <v>231</v>
      </c>
      <c r="E4072" s="35">
        <v>92</v>
      </c>
      <c r="F4072" s="35">
        <f t="shared" si="124"/>
        <v>92</v>
      </c>
    </row>
    <row r="4073" spans="2:6" outlineLevel="1" x14ac:dyDescent="0.25">
      <c r="B4073" s="34" t="s">
        <v>1001</v>
      </c>
      <c r="C4073" s="39">
        <v>1</v>
      </c>
      <c r="D4073" s="39" t="s">
        <v>231</v>
      </c>
      <c r="E4073" s="35">
        <v>29</v>
      </c>
      <c r="F4073" s="35">
        <f t="shared" si="124"/>
        <v>29</v>
      </c>
    </row>
    <row r="4074" spans="2:6" outlineLevel="1" x14ac:dyDescent="0.25">
      <c r="B4074" s="34" t="s">
        <v>1002</v>
      </c>
      <c r="C4074" s="39">
        <v>1</v>
      </c>
      <c r="D4074" s="39" t="s">
        <v>231</v>
      </c>
      <c r="E4074" s="35">
        <v>41.61</v>
      </c>
      <c r="F4074" s="35">
        <f t="shared" si="124"/>
        <v>41.61</v>
      </c>
    </row>
    <row r="4075" spans="2:6" outlineLevel="1" x14ac:dyDescent="0.25">
      <c r="B4075" s="34" t="s">
        <v>1003</v>
      </c>
      <c r="C4075" s="39">
        <v>1</v>
      </c>
      <c r="D4075" s="39" t="s">
        <v>231</v>
      </c>
      <c r="E4075" s="35">
        <v>70.09</v>
      </c>
      <c r="F4075" s="35">
        <f t="shared" si="124"/>
        <v>70.09</v>
      </c>
    </row>
    <row r="4076" spans="2:6" outlineLevel="1" x14ac:dyDescent="0.25">
      <c r="B4076" s="34" t="s">
        <v>994</v>
      </c>
      <c r="C4076" s="39">
        <v>0.23</v>
      </c>
      <c r="D4076" s="39" t="s">
        <v>995</v>
      </c>
      <c r="E4076" s="35">
        <v>57.02</v>
      </c>
      <c r="F4076" s="35">
        <f t="shared" si="124"/>
        <v>13.114600000000001</v>
      </c>
    </row>
    <row r="4077" spans="2:6" outlineLevel="1" x14ac:dyDescent="0.25">
      <c r="B4077" s="34" t="s">
        <v>1004</v>
      </c>
      <c r="C4077" s="39">
        <v>1</v>
      </c>
      <c r="D4077" s="39" t="s">
        <v>231</v>
      </c>
      <c r="E4077" s="35">
        <v>1204.8499999999999</v>
      </c>
      <c r="F4077" s="35">
        <f t="shared" si="124"/>
        <v>1204.8499999999999</v>
      </c>
    </row>
    <row r="4078" spans="2:6" outlineLevel="1" x14ac:dyDescent="0.25">
      <c r="B4078" s="34"/>
      <c r="C4078" s="39"/>
      <c r="D4078" s="39"/>
      <c r="E4078" s="35"/>
      <c r="F4078" s="35"/>
    </row>
    <row r="4079" spans="2:6" outlineLevel="1" x14ac:dyDescent="0.25">
      <c r="B4079" s="33" t="s">
        <v>1005</v>
      </c>
      <c r="C4079" s="50"/>
      <c r="D4079" s="50"/>
      <c r="E4079" s="40" t="s">
        <v>231</v>
      </c>
      <c r="F4079" s="40">
        <f>SUM(F4080:F4087)</f>
        <v>3663.64</v>
      </c>
    </row>
    <row r="4080" spans="2:6" outlineLevel="1" x14ac:dyDescent="0.25">
      <c r="B4080" s="34" t="s">
        <v>1006</v>
      </c>
      <c r="C4080" s="39">
        <v>0.17</v>
      </c>
      <c r="D4080" s="39" t="s">
        <v>367</v>
      </c>
      <c r="E4080" s="35">
        <v>1051.27</v>
      </c>
      <c r="F4080" s="35">
        <v>178.72</v>
      </c>
    </row>
    <row r="4081" spans="2:6" outlineLevel="1" x14ac:dyDescent="0.25">
      <c r="B4081" s="34" t="s">
        <v>1007</v>
      </c>
      <c r="C4081" s="39">
        <v>1</v>
      </c>
      <c r="D4081" s="39" t="s">
        <v>231</v>
      </c>
      <c r="E4081" s="35">
        <v>1882.23</v>
      </c>
      <c r="F4081" s="35">
        <v>1882.23</v>
      </c>
    </row>
    <row r="4082" spans="2:6" outlineLevel="1" x14ac:dyDescent="0.25">
      <c r="B4082" s="34" t="s">
        <v>1008</v>
      </c>
      <c r="C4082" s="39">
        <v>1</v>
      </c>
      <c r="D4082" s="39" t="s">
        <v>231</v>
      </c>
      <c r="E4082" s="35">
        <v>172.04</v>
      </c>
      <c r="F4082" s="35">
        <v>172.04</v>
      </c>
    </row>
    <row r="4083" spans="2:6" outlineLevel="1" x14ac:dyDescent="0.25">
      <c r="B4083" s="34" t="s">
        <v>1009</v>
      </c>
      <c r="C4083" s="39">
        <v>1</v>
      </c>
      <c r="D4083" s="39" t="s">
        <v>231</v>
      </c>
      <c r="E4083" s="35">
        <v>66.91</v>
      </c>
      <c r="F4083" s="35">
        <v>66.91</v>
      </c>
    </row>
    <row r="4084" spans="2:6" outlineLevel="1" x14ac:dyDescent="0.25">
      <c r="B4084" s="34" t="s">
        <v>1010</v>
      </c>
      <c r="C4084" s="39">
        <v>1</v>
      </c>
      <c r="D4084" s="39" t="s">
        <v>231</v>
      </c>
      <c r="E4084" s="35">
        <v>89.21</v>
      </c>
      <c r="F4084" s="35">
        <v>89.21</v>
      </c>
    </row>
    <row r="4085" spans="2:6" outlineLevel="1" x14ac:dyDescent="0.25">
      <c r="B4085" s="34" t="s">
        <v>1011</v>
      </c>
      <c r="C4085" s="39">
        <v>1</v>
      </c>
      <c r="D4085" s="39" t="s">
        <v>231</v>
      </c>
      <c r="E4085" s="35">
        <v>52.57</v>
      </c>
      <c r="F4085" s="35">
        <v>52.57</v>
      </c>
    </row>
    <row r="4086" spans="2:6" outlineLevel="1" x14ac:dyDescent="0.25">
      <c r="B4086" s="34" t="s">
        <v>994</v>
      </c>
      <c r="C4086" s="39">
        <v>0.3</v>
      </c>
      <c r="D4086" s="39" t="s">
        <v>995</v>
      </c>
      <c r="E4086" s="35">
        <v>57.02</v>
      </c>
      <c r="F4086" s="35">
        <v>17.11</v>
      </c>
    </row>
    <row r="4087" spans="2:6" outlineLevel="1" x14ac:dyDescent="0.25">
      <c r="B4087" s="34" t="s">
        <v>1012</v>
      </c>
      <c r="C4087" s="39">
        <v>1</v>
      </c>
      <c r="D4087" s="39" t="s">
        <v>231</v>
      </c>
      <c r="E4087" s="35">
        <v>1204.8499999999999</v>
      </c>
      <c r="F4087" s="35">
        <v>1204.8499999999999</v>
      </c>
    </row>
    <row r="4088" spans="2:6" outlineLevel="1" x14ac:dyDescent="0.25">
      <c r="B4088" s="34"/>
      <c r="C4088" s="39"/>
      <c r="D4088" s="39"/>
      <c r="E4088" s="35"/>
      <c r="F4088" s="35"/>
    </row>
    <row r="4089" spans="2:6" outlineLevel="1" x14ac:dyDescent="0.25">
      <c r="B4089" s="33" t="s">
        <v>1013</v>
      </c>
      <c r="C4089" s="50"/>
      <c r="D4089" s="50"/>
      <c r="E4089" s="40" t="s">
        <v>231</v>
      </c>
      <c r="F4089" s="40">
        <f>SUM(F4090:F4097)</f>
        <v>4730.0919000000004</v>
      </c>
    </row>
    <row r="4090" spans="2:6" outlineLevel="1" x14ac:dyDescent="0.25">
      <c r="B4090" s="34" t="s">
        <v>1006</v>
      </c>
      <c r="C4090" s="39">
        <v>0.17</v>
      </c>
      <c r="D4090" s="39" t="s">
        <v>367</v>
      </c>
      <c r="E4090" s="35">
        <v>1051.27</v>
      </c>
      <c r="F4090" s="35">
        <f t="shared" ref="F4090:F4097" si="125">+C4090*E4090</f>
        <v>178.7159</v>
      </c>
    </row>
    <row r="4091" spans="2:6" outlineLevel="1" x14ac:dyDescent="0.25">
      <c r="B4091" s="34" t="s">
        <v>1007</v>
      </c>
      <c r="C4091" s="39">
        <v>1</v>
      </c>
      <c r="D4091" s="39" t="s">
        <v>231</v>
      </c>
      <c r="E4091" s="35">
        <v>1882.23</v>
      </c>
      <c r="F4091" s="35">
        <f t="shared" si="125"/>
        <v>1882.23</v>
      </c>
    </row>
    <row r="4092" spans="2:6" outlineLevel="1" x14ac:dyDescent="0.25">
      <c r="B4092" s="34" t="s">
        <v>1014</v>
      </c>
      <c r="C4092" s="39">
        <v>1</v>
      </c>
      <c r="D4092" s="39" t="s">
        <v>231</v>
      </c>
      <c r="E4092" s="35">
        <v>1238.5</v>
      </c>
      <c r="F4092" s="35">
        <f t="shared" si="125"/>
        <v>1238.5</v>
      </c>
    </row>
    <row r="4093" spans="2:6" outlineLevel="1" x14ac:dyDescent="0.25">
      <c r="B4093" s="34" t="s">
        <v>1009</v>
      </c>
      <c r="C4093" s="39">
        <v>1</v>
      </c>
      <c r="D4093" s="39" t="s">
        <v>231</v>
      </c>
      <c r="E4093" s="35">
        <v>66.91</v>
      </c>
      <c r="F4093" s="35">
        <f t="shared" si="125"/>
        <v>66.91</v>
      </c>
    </row>
    <row r="4094" spans="2:6" outlineLevel="1" x14ac:dyDescent="0.25">
      <c r="B4094" s="34" t="s">
        <v>1010</v>
      </c>
      <c r="C4094" s="39">
        <v>1</v>
      </c>
      <c r="D4094" s="39" t="s">
        <v>231</v>
      </c>
      <c r="E4094" s="35">
        <v>89.21</v>
      </c>
      <c r="F4094" s="35">
        <f t="shared" si="125"/>
        <v>89.21</v>
      </c>
    </row>
    <row r="4095" spans="2:6" outlineLevel="1" x14ac:dyDescent="0.25">
      <c r="B4095" s="34" t="s">
        <v>1011</v>
      </c>
      <c r="C4095" s="39">
        <v>1</v>
      </c>
      <c r="D4095" s="39" t="s">
        <v>231</v>
      </c>
      <c r="E4095" s="35">
        <v>52.57</v>
      </c>
      <c r="F4095" s="35">
        <f t="shared" si="125"/>
        <v>52.57</v>
      </c>
    </row>
    <row r="4096" spans="2:6" outlineLevel="1" x14ac:dyDescent="0.25">
      <c r="B4096" s="34" t="s">
        <v>994</v>
      </c>
      <c r="C4096" s="39">
        <v>0.3</v>
      </c>
      <c r="D4096" s="39" t="s">
        <v>995</v>
      </c>
      <c r="E4096" s="35">
        <v>57.02</v>
      </c>
      <c r="F4096" s="35">
        <f t="shared" si="125"/>
        <v>17.106000000000002</v>
      </c>
    </row>
    <row r="4097" spans="2:6" outlineLevel="1" x14ac:dyDescent="0.25">
      <c r="B4097" s="34" t="s">
        <v>1015</v>
      </c>
      <c r="C4097" s="39">
        <v>1</v>
      </c>
      <c r="D4097" s="39" t="s">
        <v>231</v>
      </c>
      <c r="E4097" s="35">
        <v>1204.8499999999999</v>
      </c>
      <c r="F4097" s="35">
        <f t="shared" si="125"/>
        <v>1204.8499999999999</v>
      </c>
    </row>
    <row r="4098" spans="2:6" outlineLevel="1" x14ac:dyDescent="0.25">
      <c r="B4098" s="34"/>
      <c r="C4098" s="39"/>
      <c r="D4098" s="39"/>
      <c r="E4098" s="35"/>
      <c r="F4098" s="35"/>
    </row>
    <row r="4099" spans="2:6" outlineLevel="1" x14ac:dyDescent="0.25">
      <c r="B4099" s="33" t="s">
        <v>1016</v>
      </c>
      <c r="C4099" s="50"/>
      <c r="D4099" s="50"/>
      <c r="E4099" s="40" t="s">
        <v>231</v>
      </c>
      <c r="F4099" s="40">
        <f>SUM(F4100:F4120)</f>
        <v>4870.3436000000002</v>
      </c>
    </row>
    <row r="4100" spans="2:6" outlineLevel="1" x14ac:dyDescent="0.25">
      <c r="B4100" s="34" t="s">
        <v>988</v>
      </c>
      <c r="C4100" s="39">
        <v>0.17</v>
      </c>
      <c r="D4100" s="39" t="s">
        <v>367</v>
      </c>
      <c r="E4100" s="35">
        <v>299.93</v>
      </c>
      <c r="F4100" s="35">
        <f t="shared" ref="F4100:F4120" si="126">+C4100*E4100</f>
        <v>50.988100000000003</v>
      </c>
    </row>
    <row r="4101" spans="2:6" outlineLevel="1" x14ac:dyDescent="0.25">
      <c r="B4101" s="34" t="s">
        <v>990</v>
      </c>
      <c r="C4101" s="39">
        <v>1</v>
      </c>
      <c r="D4101" s="39" t="s">
        <v>231</v>
      </c>
      <c r="E4101" s="35">
        <v>61.66</v>
      </c>
      <c r="F4101" s="35">
        <f t="shared" si="126"/>
        <v>61.66</v>
      </c>
    </row>
    <row r="4102" spans="2:6" outlineLevel="1" x14ac:dyDescent="0.25">
      <c r="B4102" s="34" t="s">
        <v>991</v>
      </c>
      <c r="C4102" s="39">
        <v>1</v>
      </c>
      <c r="D4102" s="39" t="s">
        <v>231</v>
      </c>
      <c r="E4102" s="35">
        <v>16.100000000000001</v>
      </c>
      <c r="F4102" s="35">
        <f t="shared" si="126"/>
        <v>16.100000000000001</v>
      </c>
    </row>
    <row r="4103" spans="2:6" outlineLevel="1" x14ac:dyDescent="0.25">
      <c r="B4103" s="34" t="s">
        <v>992</v>
      </c>
      <c r="C4103" s="39">
        <v>1</v>
      </c>
      <c r="D4103" s="39" t="s">
        <v>231</v>
      </c>
      <c r="E4103" s="35">
        <v>17.7</v>
      </c>
      <c r="F4103" s="35">
        <f t="shared" si="126"/>
        <v>17.7</v>
      </c>
    </row>
    <row r="4104" spans="2:6" outlineLevel="1" x14ac:dyDescent="0.25">
      <c r="B4104" s="34" t="s">
        <v>994</v>
      </c>
      <c r="C4104" s="39">
        <v>0.24</v>
      </c>
      <c r="D4104" s="39" t="s">
        <v>995</v>
      </c>
      <c r="E4104" s="35">
        <v>57.02</v>
      </c>
      <c r="F4104" s="35">
        <f t="shared" si="126"/>
        <v>13.684800000000001</v>
      </c>
    </row>
    <row r="4105" spans="2:6" outlineLevel="1" x14ac:dyDescent="0.25">
      <c r="B4105" s="34" t="s">
        <v>1017</v>
      </c>
      <c r="C4105" s="39">
        <v>1</v>
      </c>
      <c r="D4105" s="39" t="s">
        <v>231</v>
      </c>
      <c r="E4105" s="35">
        <v>30.68</v>
      </c>
      <c r="F4105" s="35">
        <f t="shared" si="126"/>
        <v>30.68</v>
      </c>
    </row>
    <row r="4106" spans="2:6" outlineLevel="1" x14ac:dyDescent="0.25">
      <c r="B4106" s="34" t="s">
        <v>1018</v>
      </c>
      <c r="C4106" s="39">
        <v>0.51</v>
      </c>
      <c r="D4106" s="39" t="s">
        <v>367</v>
      </c>
      <c r="E4106" s="35">
        <v>484.89</v>
      </c>
      <c r="F4106" s="35">
        <f t="shared" si="126"/>
        <v>247.29390000000001</v>
      </c>
    </row>
    <row r="4107" spans="2:6" outlineLevel="1" x14ac:dyDescent="0.25">
      <c r="B4107" s="34" t="s">
        <v>1019</v>
      </c>
      <c r="C4107" s="39">
        <v>2</v>
      </c>
      <c r="D4107" s="39" t="s">
        <v>231</v>
      </c>
      <c r="E4107" s="35">
        <v>25.96</v>
      </c>
      <c r="F4107" s="35">
        <f t="shared" si="126"/>
        <v>51.92</v>
      </c>
    </row>
    <row r="4108" spans="2:6" outlineLevel="1" x14ac:dyDescent="0.25">
      <c r="B4108" s="34" t="s">
        <v>1020</v>
      </c>
      <c r="C4108" s="39">
        <v>2</v>
      </c>
      <c r="D4108" s="39" t="s">
        <v>231</v>
      </c>
      <c r="E4108" s="35">
        <v>85</v>
      </c>
      <c r="F4108" s="35">
        <f t="shared" si="126"/>
        <v>170</v>
      </c>
    </row>
    <row r="4109" spans="2:6" outlineLevel="1" x14ac:dyDescent="0.25">
      <c r="B4109" s="34" t="s">
        <v>1021</v>
      </c>
      <c r="C4109" s="39">
        <v>2</v>
      </c>
      <c r="D4109" s="39" t="s">
        <v>231</v>
      </c>
      <c r="E4109" s="35">
        <v>26.46</v>
      </c>
      <c r="F4109" s="35">
        <f t="shared" si="126"/>
        <v>52.92</v>
      </c>
    </row>
    <row r="4110" spans="2:6" outlineLevel="1" x14ac:dyDescent="0.25">
      <c r="B4110" s="34" t="s">
        <v>1022</v>
      </c>
      <c r="C4110" s="39">
        <v>0.05</v>
      </c>
      <c r="D4110" s="39" t="s">
        <v>411</v>
      </c>
      <c r="E4110" s="35">
        <v>729.24</v>
      </c>
      <c r="F4110" s="35">
        <f t="shared" si="126"/>
        <v>36.462000000000003</v>
      </c>
    </row>
    <row r="4111" spans="2:6" outlineLevel="1" x14ac:dyDescent="0.25">
      <c r="B4111" s="34" t="s">
        <v>1023</v>
      </c>
      <c r="C4111" s="39">
        <v>1</v>
      </c>
      <c r="D4111" s="39" t="s">
        <v>231</v>
      </c>
      <c r="E4111" s="35">
        <v>103.55</v>
      </c>
      <c r="F4111" s="35">
        <f t="shared" si="126"/>
        <v>103.55</v>
      </c>
    </row>
    <row r="4112" spans="2:6" outlineLevel="1" x14ac:dyDescent="0.25">
      <c r="B4112" s="34" t="s">
        <v>1024</v>
      </c>
      <c r="C4112" s="39">
        <v>1</v>
      </c>
      <c r="D4112" s="39" t="s">
        <v>231</v>
      </c>
      <c r="E4112" s="35">
        <v>731.72</v>
      </c>
      <c r="F4112" s="35">
        <f t="shared" si="126"/>
        <v>731.72</v>
      </c>
    </row>
    <row r="4113" spans="2:6" outlineLevel="1" x14ac:dyDescent="0.25">
      <c r="B4113" s="34" t="s">
        <v>1025</v>
      </c>
      <c r="C4113" s="39">
        <v>1</v>
      </c>
      <c r="D4113" s="39" t="s">
        <v>231</v>
      </c>
      <c r="E4113" s="35">
        <v>113.15</v>
      </c>
      <c r="F4113" s="35">
        <f t="shared" si="126"/>
        <v>113.15</v>
      </c>
    </row>
    <row r="4114" spans="2:6" outlineLevel="1" x14ac:dyDescent="0.25">
      <c r="B4114" s="34" t="s">
        <v>1026</v>
      </c>
      <c r="C4114" s="39">
        <v>0.03</v>
      </c>
      <c r="D4114" s="39" t="s">
        <v>195</v>
      </c>
      <c r="E4114" s="35">
        <v>672.6</v>
      </c>
      <c r="F4114" s="35">
        <f t="shared" si="126"/>
        <v>20.178000000000001</v>
      </c>
    </row>
    <row r="4115" spans="2:6" outlineLevel="1" x14ac:dyDescent="0.25">
      <c r="B4115" s="34" t="s">
        <v>1027</v>
      </c>
      <c r="C4115" s="39">
        <v>1</v>
      </c>
      <c r="D4115" s="39" t="s">
        <v>134</v>
      </c>
      <c r="E4115" s="35">
        <v>8.9600000000000009</v>
      </c>
      <c r="F4115" s="35">
        <f t="shared" si="126"/>
        <v>8.9600000000000009</v>
      </c>
    </row>
    <row r="4116" spans="2:6" outlineLevel="1" x14ac:dyDescent="0.25">
      <c r="B4116" s="34" t="s">
        <v>1028</v>
      </c>
      <c r="C4116" s="39">
        <v>0.12</v>
      </c>
      <c r="D4116" s="39" t="s">
        <v>258</v>
      </c>
      <c r="E4116" s="35">
        <v>572.64</v>
      </c>
      <c r="F4116" s="35">
        <f t="shared" si="126"/>
        <v>68.716799999999992</v>
      </c>
    </row>
    <row r="4117" spans="2:6" outlineLevel="1" x14ac:dyDescent="0.25">
      <c r="B4117" s="34" t="s">
        <v>1029</v>
      </c>
      <c r="C4117" s="39">
        <v>1</v>
      </c>
      <c r="D4117" s="39" t="s">
        <v>231</v>
      </c>
      <c r="E4117" s="35">
        <v>1070.25</v>
      </c>
      <c r="F4117" s="35">
        <f t="shared" si="126"/>
        <v>1070.25</v>
      </c>
    </row>
    <row r="4118" spans="2:6" outlineLevel="1" x14ac:dyDescent="0.25">
      <c r="B4118" s="34" t="s">
        <v>1030</v>
      </c>
      <c r="C4118" s="39">
        <v>1</v>
      </c>
      <c r="D4118" s="39" t="s">
        <v>231</v>
      </c>
      <c r="E4118" s="35">
        <v>936.33</v>
      </c>
      <c r="F4118" s="35">
        <f t="shared" si="126"/>
        <v>936.33</v>
      </c>
    </row>
    <row r="4119" spans="2:6" outlineLevel="1" x14ac:dyDescent="0.25">
      <c r="B4119" s="34" t="s">
        <v>1031</v>
      </c>
      <c r="C4119" s="39">
        <v>1</v>
      </c>
      <c r="D4119" s="39" t="s">
        <v>231</v>
      </c>
      <c r="E4119" s="35">
        <v>534.04</v>
      </c>
      <c r="F4119" s="35">
        <f t="shared" si="126"/>
        <v>534.04</v>
      </c>
    </row>
    <row r="4120" spans="2:6" outlineLevel="1" x14ac:dyDescent="0.25">
      <c r="B4120" s="34" t="s">
        <v>1032</v>
      </c>
      <c r="C4120" s="39">
        <v>1</v>
      </c>
      <c r="D4120" s="39" t="s">
        <v>231</v>
      </c>
      <c r="E4120" s="35">
        <v>534.04</v>
      </c>
      <c r="F4120" s="35">
        <f t="shared" si="126"/>
        <v>534.04</v>
      </c>
    </row>
    <row r="4121" spans="2:6" outlineLevel="1" x14ac:dyDescent="0.25">
      <c r="B4121" s="34"/>
      <c r="C4121" s="39"/>
      <c r="D4121" s="39"/>
      <c r="E4121" s="35"/>
      <c r="F4121" s="35"/>
    </row>
    <row r="4122" spans="2:6" outlineLevel="1" x14ac:dyDescent="0.25">
      <c r="B4122" s="33" t="s">
        <v>1033</v>
      </c>
      <c r="C4122" s="50"/>
      <c r="D4122" s="50"/>
      <c r="E4122" s="40" t="s">
        <v>231</v>
      </c>
      <c r="F4122" s="40">
        <f>SUM(F4123:F4148)</f>
        <v>10369.310000000001</v>
      </c>
    </row>
    <row r="4123" spans="2:6" outlineLevel="1" x14ac:dyDescent="0.25">
      <c r="B4123" s="34" t="s">
        <v>988</v>
      </c>
      <c r="C4123" s="39">
        <v>0.33</v>
      </c>
      <c r="D4123" s="39" t="s">
        <v>367</v>
      </c>
      <c r="E4123" s="35">
        <v>299.93</v>
      </c>
      <c r="F4123" s="35">
        <f t="shared" ref="F4123:F4148" si="127">+C4123*E4123</f>
        <v>98.976900000000001</v>
      </c>
    </row>
    <row r="4124" spans="2:6" outlineLevel="1" x14ac:dyDescent="0.25">
      <c r="B4124" s="34" t="s">
        <v>990</v>
      </c>
      <c r="C4124" s="39">
        <v>1</v>
      </c>
      <c r="D4124" s="39" t="s">
        <v>231</v>
      </c>
      <c r="E4124" s="35">
        <v>61.66</v>
      </c>
      <c r="F4124" s="35">
        <f t="shared" si="127"/>
        <v>61.66</v>
      </c>
    </row>
    <row r="4125" spans="2:6" outlineLevel="1" x14ac:dyDescent="0.25">
      <c r="B4125" s="34" t="s">
        <v>991</v>
      </c>
      <c r="C4125" s="39">
        <v>1</v>
      </c>
      <c r="D4125" s="39" t="s">
        <v>231</v>
      </c>
      <c r="E4125" s="35">
        <v>16.100000000000001</v>
      </c>
      <c r="F4125" s="35">
        <f t="shared" si="127"/>
        <v>16.100000000000001</v>
      </c>
    </row>
    <row r="4126" spans="2:6" outlineLevel="1" x14ac:dyDescent="0.25">
      <c r="B4126" s="34" t="s">
        <v>992</v>
      </c>
      <c r="C4126" s="39">
        <v>2</v>
      </c>
      <c r="D4126" s="39" t="s">
        <v>231</v>
      </c>
      <c r="E4126" s="35">
        <v>17.7</v>
      </c>
      <c r="F4126" s="35">
        <f t="shared" si="127"/>
        <v>35.4</v>
      </c>
    </row>
    <row r="4127" spans="2:6" outlineLevel="1" x14ac:dyDescent="0.25">
      <c r="B4127" s="34" t="s">
        <v>994</v>
      </c>
      <c r="C4127" s="39">
        <v>0.24</v>
      </c>
      <c r="D4127" s="39" t="s">
        <v>995</v>
      </c>
      <c r="E4127" s="35">
        <v>57.02</v>
      </c>
      <c r="F4127" s="35">
        <f t="shared" si="127"/>
        <v>13.684800000000001</v>
      </c>
    </row>
    <row r="4128" spans="2:6" outlineLevel="1" x14ac:dyDescent="0.25">
      <c r="B4128" s="34" t="s">
        <v>1017</v>
      </c>
      <c r="C4128" s="39">
        <v>3</v>
      </c>
      <c r="D4128" s="39" t="s">
        <v>231</v>
      </c>
      <c r="E4128" s="35">
        <v>30.68</v>
      </c>
      <c r="F4128" s="35">
        <f t="shared" si="127"/>
        <v>92.039999999999992</v>
      </c>
    </row>
    <row r="4129" spans="2:6" outlineLevel="1" x14ac:dyDescent="0.25">
      <c r="B4129" s="34" t="s">
        <v>1018</v>
      </c>
      <c r="C4129" s="39">
        <v>0.47</v>
      </c>
      <c r="D4129" s="39" t="s">
        <v>367</v>
      </c>
      <c r="E4129" s="35">
        <v>484.89</v>
      </c>
      <c r="F4129" s="35">
        <f t="shared" si="127"/>
        <v>227.89829999999998</v>
      </c>
    </row>
    <row r="4130" spans="2:6" outlineLevel="1" x14ac:dyDescent="0.25">
      <c r="B4130" s="34" t="s">
        <v>1019</v>
      </c>
      <c r="C4130" s="39">
        <v>5</v>
      </c>
      <c r="D4130" s="39" t="s">
        <v>231</v>
      </c>
      <c r="E4130" s="35">
        <v>25.96</v>
      </c>
      <c r="F4130" s="35">
        <f t="shared" si="127"/>
        <v>129.80000000000001</v>
      </c>
    </row>
    <row r="4131" spans="2:6" outlineLevel="1" x14ac:dyDescent="0.25">
      <c r="B4131" s="34" t="s">
        <v>1034</v>
      </c>
      <c r="C4131" s="39">
        <v>3</v>
      </c>
      <c r="D4131" s="39" t="s">
        <v>231</v>
      </c>
      <c r="E4131" s="35">
        <v>20</v>
      </c>
      <c r="F4131" s="35">
        <f t="shared" si="127"/>
        <v>60</v>
      </c>
    </row>
    <row r="4132" spans="2:6" outlineLevel="1" x14ac:dyDescent="0.25">
      <c r="B4132" s="34" t="s">
        <v>1022</v>
      </c>
      <c r="C4132" s="39">
        <v>0.05</v>
      </c>
      <c r="D4132" s="39" t="s">
        <v>411</v>
      </c>
      <c r="E4132" s="35">
        <v>729.24</v>
      </c>
      <c r="F4132" s="35">
        <f t="shared" si="127"/>
        <v>36.462000000000003</v>
      </c>
    </row>
    <row r="4133" spans="2:6" outlineLevel="1" x14ac:dyDescent="0.25">
      <c r="B4133" s="34" t="s">
        <v>1035</v>
      </c>
      <c r="C4133" s="39">
        <v>1</v>
      </c>
      <c r="D4133" s="39" t="s">
        <v>231</v>
      </c>
      <c r="E4133" s="35">
        <v>1150</v>
      </c>
      <c r="F4133" s="35">
        <f t="shared" si="127"/>
        <v>1150</v>
      </c>
    </row>
    <row r="4134" spans="2:6" outlineLevel="1" x14ac:dyDescent="0.25">
      <c r="B4134" s="34" t="s">
        <v>1036</v>
      </c>
      <c r="C4134" s="39">
        <v>1</v>
      </c>
      <c r="D4134" s="39" t="s">
        <v>231</v>
      </c>
      <c r="E4134" s="35">
        <v>2225</v>
      </c>
      <c r="F4134" s="35">
        <f t="shared" si="127"/>
        <v>2225</v>
      </c>
    </row>
    <row r="4135" spans="2:6" outlineLevel="1" x14ac:dyDescent="0.25">
      <c r="B4135" s="34" t="s">
        <v>1037</v>
      </c>
      <c r="C4135" s="39">
        <v>2</v>
      </c>
      <c r="D4135" s="39" t="s">
        <v>231</v>
      </c>
      <c r="E4135" s="35">
        <v>160.82</v>
      </c>
      <c r="F4135" s="35">
        <f t="shared" si="127"/>
        <v>321.64</v>
      </c>
    </row>
    <row r="4136" spans="2:6" outlineLevel="1" x14ac:dyDescent="0.25">
      <c r="B4136" s="34" t="s">
        <v>1038</v>
      </c>
      <c r="C4136" s="39">
        <v>1</v>
      </c>
      <c r="D4136" s="39" t="s">
        <v>231</v>
      </c>
      <c r="E4136" s="35">
        <v>156.93</v>
      </c>
      <c r="F4136" s="35">
        <f t="shared" si="127"/>
        <v>156.93</v>
      </c>
    </row>
    <row r="4137" spans="2:6" outlineLevel="1" x14ac:dyDescent="0.25">
      <c r="B4137" s="34" t="s">
        <v>1039</v>
      </c>
      <c r="C4137" s="39">
        <v>1</v>
      </c>
      <c r="D4137" s="39" t="s">
        <v>231</v>
      </c>
      <c r="E4137" s="35">
        <v>61.95</v>
      </c>
      <c r="F4137" s="35">
        <f t="shared" si="127"/>
        <v>61.95</v>
      </c>
    </row>
    <row r="4138" spans="2:6" outlineLevel="1" x14ac:dyDescent="0.25">
      <c r="B4138" s="34" t="s">
        <v>1040</v>
      </c>
      <c r="C4138" s="39">
        <v>1</v>
      </c>
      <c r="D4138" s="39" t="s">
        <v>231</v>
      </c>
      <c r="E4138" s="35">
        <v>200.6</v>
      </c>
      <c r="F4138" s="35">
        <f t="shared" si="127"/>
        <v>200.6</v>
      </c>
    </row>
    <row r="4139" spans="2:6" outlineLevel="1" x14ac:dyDescent="0.25">
      <c r="B4139" s="34" t="s">
        <v>1026</v>
      </c>
      <c r="C4139" s="39">
        <v>0.03</v>
      </c>
      <c r="D4139" s="39" t="s">
        <v>195</v>
      </c>
      <c r="E4139" s="35">
        <v>672.6</v>
      </c>
      <c r="F4139" s="35">
        <f t="shared" si="127"/>
        <v>20.178000000000001</v>
      </c>
    </row>
    <row r="4140" spans="2:6" outlineLevel="1" x14ac:dyDescent="0.25">
      <c r="B4140" s="34" t="s">
        <v>1041</v>
      </c>
      <c r="C4140" s="39">
        <v>2</v>
      </c>
      <c r="D4140" s="39" t="s">
        <v>231</v>
      </c>
      <c r="E4140" s="35">
        <v>165.67</v>
      </c>
      <c r="F4140" s="35">
        <f t="shared" si="127"/>
        <v>331.34</v>
      </c>
    </row>
    <row r="4141" spans="2:6" outlineLevel="1" x14ac:dyDescent="0.25">
      <c r="B4141" s="34" t="s">
        <v>1042</v>
      </c>
      <c r="C4141" s="39">
        <v>2</v>
      </c>
      <c r="D4141" s="39" t="s">
        <v>231</v>
      </c>
      <c r="E4141" s="35">
        <v>10.62</v>
      </c>
      <c r="F4141" s="35">
        <f t="shared" si="127"/>
        <v>21.24</v>
      </c>
    </row>
    <row r="4142" spans="2:6" outlineLevel="1" x14ac:dyDescent="0.25">
      <c r="B4142" s="34" t="s">
        <v>1043</v>
      </c>
      <c r="C4142" s="39">
        <v>2</v>
      </c>
      <c r="D4142" s="39" t="s">
        <v>231</v>
      </c>
      <c r="E4142" s="35">
        <v>10.07</v>
      </c>
      <c r="F4142" s="35">
        <f t="shared" si="127"/>
        <v>20.14</v>
      </c>
    </row>
    <row r="4143" spans="2:6" outlineLevel="1" x14ac:dyDescent="0.25">
      <c r="B4143" s="34" t="s">
        <v>1044</v>
      </c>
      <c r="C4143" s="39">
        <v>2</v>
      </c>
      <c r="D4143" s="39" t="s">
        <v>231</v>
      </c>
      <c r="E4143" s="35">
        <v>202.5</v>
      </c>
      <c r="F4143" s="35">
        <f t="shared" si="127"/>
        <v>405</v>
      </c>
    </row>
    <row r="4144" spans="2:6" outlineLevel="1" x14ac:dyDescent="0.25">
      <c r="B4144" s="34" t="s">
        <v>1027</v>
      </c>
      <c r="C4144" s="39">
        <v>2</v>
      </c>
      <c r="D4144" s="39" t="s">
        <v>134</v>
      </c>
      <c r="E4144" s="35">
        <v>8.9600000000000009</v>
      </c>
      <c r="F4144" s="35">
        <f t="shared" si="127"/>
        <v>17.920000000000002</v>
      </c>
    </row>
    <row r="4145" spans="2:6" outlineLevel="1" x14ac:dyDescent="0.25">
      <c r="B4145" s="34" t="s">
        <v>1028</v>
      </c>
      <c r="C4145" s="39">
        <v>0.25</v>
      </c>
      <c r="D4145" s="39" t="s">
        <v>258</v>
      </c>
      <c r="E4145" s="35">
        <v>572.64</v>
      </c>
      <c r="F4145" s="35">
        <f t="shared" si="127"/>
        <v>143.16</v>
      </c>
    </row>
    <row r="4146" spans="2:6" outlineLevel="1" x14ac:dyDescent="0.25">
      <c r="B4146" s="34" t="s">
        <v>1045</v>
      </c>
      <c r="C4146" s="39">
        <v>1</v>
      </c>
      <c r="D4146" s="39" t="s">
        <v>231</v>
      </c>
      <c r="E4146" s="35">
        <v>935.66</v>
      </c>
      <c r="F4146" s="35">
        <f t="shared" si="127"/>
        <v>935.66</v>
      </c>
    </row>
    <row r="4147" spans="2:6" outlineLevel="1" x14ac:dyDescent="0.25">
      <c r="B4147" s="34" t="s">
        <v>1030</v>
      </c>
      <c r="C4147" s="39">
        <v>2</v>
      </c>
      <c r="D4147" s="39" t="s">
        <v>231</v>
      </c>
      <c r="E4147" s="35">
        <v>936.33</v>
      </c>
      <c r="F4147" s="35">
        <f t="shared" si="127"/>
        <v>1872.66</v>
      </c>
    </row>
    <row r="4148" spans="2:6" outlineLevel="1" x14ac:dyDescent="0.25">
      <c r="B4148" s="34" t="s">
        <v>1046</v>
      </c>
      <c r="C4148" s="39">
        <v>1</v>
      </c>
      <c r="D4148" s="39" t="s">
        <v>231</v>
      </c>
      <c r="E4148" s="35">
        <v>1713.87</v>
      </c>
      <c r="F4148" s="35">
        <f t="shared" si="127"/>
        <v>1713.87</v>
      </c>
    </row>
    <row r="4149" spans="2:6" outlineLevel="1" x14ac:dyDescent="0.25">
      <c r="B4149" s="34"/>
      <c r="C4149" s="39"/>
      <c r="D4149" s="39"/>
      <c r="E4149" s="35"/>
      <c r="F4149" s="35"/>
    </row>
    <row r="4150" spans="2:6" outlineLevel="1" x14ac:dyDescent="0.25">
      <c r="B4150" s="33" t="s">
        <v>1047</v>
      </c>
      <c r="C4150" s="50"/>
      <c r="D4150" s="50"/>
      <c r="E4150" s="40" t="s">
        <v>231</v>
      </c>
      <c r="F4150" s="40">
        <f>SUM(F4151:F4176)</f>
        <v>11684.279999999999</v>
      </c>
    </row>
    <row r="4151" spans="2:6" outlineLevel="1" x14ac:dyDescent="0.25">
      <c r="B4151" s="34" t="s">
        <v>988</v>
      </c>
      <c r="C4151" s="39">
        <v>0.33</v>
      </c>
      <c r="D4151" s="39" t="s">
        <v>367</v>
      </c>
      <c r="E4151" s="35">
        <v>299.93</v>
      </c>
      <c r="F4151" s="35">
        <f t="shared" ref="F4151:F4176" si="128">+C4151*E4151</f>
        <v>98.976900000000001</v>
      </c>
    </row>
    <row r="4152" spans="2:6" outlineLevel="1" x14ac:dyDescent="0.25">
      <c r="B4152" s="34" t="s">
        <v>990</v>
      </c>
      <c r="C4152" s="39">
        <v>1</v>
      </c>
      <c r="D4152" s="39" t="s">
        <v>231</v>
      </c>
      <c r="E4152" s="35">
        <v>61.66</v>
      </c>
      <c r="F4152" s="35">
        <f t="shared" si="128"/>
        <v>61.66</v>
      </c>
    </row>
    <row r="4153" spans="2:6" outlineLevel="1" x14ac:dyDescent="0.25">
      <c r="B4153" s="34" t="s">
        <v>991</v>
      </c>
      <c r="C4153" s="39">
        <v>1</v>
      </c>
      <c r="D4153" s="39" t="s">
        <v>231</v>
      </c>
      <c r="E4153" s="35">
        <v>16.100000000000001</v>
      </c>
      <c r="F4153" s="35">
        <f t="shared" si="128"/>
        <v>16.100000000000001</v>
      </c>
    </row>
    <row r="4154" spans="2:6" outlineLevel="1" x14ac:dyDescent="0.25">
      <c r="B4154" s="34" t="s">
        <v>992</v>
      </c>
      <c r="C4154" s="39">
        <v>2</v>
      </c>
      <c r="D4154" s="39" t="s">
        <v>231</v>
      </c>
      <c r="E4154" s="35">
        <v>17.7</v>
      </c>
      <c r="F4154" s="35">
        <f t="shared" si="128"/>
        <v>35.4</v>
      </c>
    </row>
    <row r="4155" spans="2:6" outlineLevel="1" x14ac:dyDescent="0.25">
      <c r="B4155" s="34" t="s">
        <v>994</v>
      </c>
      <c r="C4155" s="39">
        <v>0.24</v>
      </c>
      <c r="D4155" s="39" t="s">
        <v>995</v>
      </c>
      <c r="E4155" s="35">
        <v>57.02</v>
      </c>
      <c r="F4155" s="35">
        <f t="shared" si="128"/>
        <v>13.684800000000001</v>
      </c>
    </row>
    <row r="4156" spans="2:6" outlineLevel="1" x14ac:dyDescent="0.25">
      <c r="B4156" s="34" t="s">
        <v>1017</v>
      </c>
      <c r="C4156" s="39">
        <v>3</v>
      </c>
      <c r="D4156" s="39" t="s">
        <v>231</v>
      </c>
      <c r="E4156" s="35">
        <v>30.68</v>
      </c>
      <c r="F4156" s="35">
        <f t="shared" si="128"/>
        <v>92.039999999999992</v>
      </c>
    </row>
    <row r="4157" spans="2:6" outlineLevel="1" x14ac:dyDescent="0.25">
      <c r="B4157" s="34" t="s">
        <v>1018</v>
      </c>
      <c r="C4157" s="39">
        <v>0.47</v>
      </c>
      <c r="D4157" s="39" t="s">
        <v>367</v>
      </c>
      <c r="E4157" s="35">
        <v>484.89</v>
      </c>
      <c r="F4157" s="35">
        <f t="shared" si="128"/>
        <v>227.89829999999998</v>
      </c>
    </row>
    <row r="4158" spans="2:6" outlineLevel="1" x14ac:dyDescent="0.25">
      <c r="B4158" s="34" t="s">
        <v>1019</v>
      </c>
      <c r="C4158" s="39">
        <v>5</v>
      </c>
      <c r="D4158" s="39" t="s">
        <v>231</v>
      </c>
      <c r="E4158" s="35">
        <v>25.96</v>
      </c>
      <c r="F4158" s="35">
        <f t="shared" si="128"/>
        <v>129.80000000000001</v>
      </c>
    </row>
    <row r="4159" spans="2:6" outlineLevel="1" x14ac:dyDescent="0.25">
      <c r="B4159" s="34" t="s">
        <v>1034</v>
      </c>
      <c r="C4159" s="39">
        <v>3</v>
      </c>
      <c r="D4159" s="39" t="s">
        <v>231</v>
      </c>
      <c r="E4159" s="35">
        <v>20</v>
      </c>
      <c r="F4159" s="35">
        <f t="shared" si="128"/>
        <v>60</v>
      </c>
    </row>
    <row r="4160" spans="2:6" outlineLevel="1" x14ac:dyDescent="0.25">
      <c r="B4160" s="34" t="s">
        <v>1048</v>
      </c>
      <c r="C4160" s="39">
        <v>0.05</v>
      </c>
      <c r="D4160" s="39" t="s">
        <v>411</v>
      </c>
      <c r="E4160" s="35">
        <v>729.24</v>
      </c>
      <c r="F4160" s="35">
        <f t="shared" si="128"/>
        <v>36.462000000000003</v>
      </c>
    </row>
    <row r="4161" spans="2:6" outlineLevel="1" x14ac:dyDescent="0.25">
      <c r="B4161" s="34" t="s">
        <v>1049</v>
      </c>
      <c r="C4161" s="39">
        <v>1</v>
      </c>
      <c r="D4161" s="39" t="s">
        <v>231</v>
      </c>
      <c r="E4161" s="35">
        <v>2295.0100000000002</v>
      </c>
      <c r="F4161" s="35">
        <f t="shared" si="128"/>
        <v>2295.0100000000002</v>
      </c>
    </row>
    <row r="4162" spans="2:6" outlineLevel="1" x14ac:dyDescent="0.25">
      <c r="B4162" s="34" t="s">
        <v>1036</v>
      </c>
      <c r="C4162" s="39">
        <v>1</v>
      </c>
      <c r="D4162" s="39" t="s">
        <v>231</v>
      </c>
      <c r="E4162" s="35">
        <v>2225</v>
      </c>
      <c r="F4162" s="35">
        <f t="shared" si="128"/>
        <v>2225</v>
      </c>
    </row>
    <row r="4163" spans="2:6" outlineLevel="1" x14ac:dyDescent="0.25">
      <c r="B4163" s="34" t="s">
        <v>1037</v>
      </c>
      <c r="C4163" s="39">
        <v>2</v>
      </c>
      <c r="D4163" s="39" t="s">
        <v>231</v>
      </c>
      <c r="E4163" s="35">
        <v>160.82</v>
      </c>
      <c r="F4163" s="35">
        <f t="shared" si="128"/>
        <v>321.64</v>
      </c>
    </row>
    <row r="4164" spans="2:6" outlineLevel="1" x14ac:dyDescent="0.25">
      <c r="B4164" s="34" t="s">
        <v>1038</v>
      </c>
      <c r="C4164" s="39">
        <v>1</v>
      </c>
      <c r="D4164" s="39" t="s">
        <v>231</v>
      </c>
      <c r="E4164" s="35">
        <v>156.93</v>
      </c>
      <c r="F4164" s="35">
        <f t="shared" si="128"/>
        <v>156.93</v>
      </c>
    </row>
    <row r="4165" spans="2:6" outlineLevel="1" x14ac:dyDescent="0.25">
      <c r="B4165" s="34" t="s">
        <v>1050</v>
      </c>
      <c r="C4165" s="39">
        <v>1</v>
      </c>
      <c r="D4165" s="39" t="s">
        <v>231</v>
      </c>
      <c r="E4165" s="35">
        <v>61.95</v>
      </c>
      <c r="F4165" s="35">
        <f t="shared" si="128"/>
        <v>61.95</v>
      </c>
    </row>
    <row r="4166" spans="2:6" outlineLevel="1" x14ac:dyDescent="0.25">
      <c r="B4166" s="34" t="s">
        <v>1040</v>
      </c>
      <c r="C4166" s="39">
        <v>1</v>
      </c>
      <c r="D4166" s="39" t="s">
        <v>231</v>
      </c>
      <c r="E4166" s="35">
        <v>200.6</v>
      </c>
      <c r="F4166" s="35">
        <f t="shared" si="128"/>
        <v>200.6</v>
      </c>
    </row>
    <row r="4167" spans="2:6" outlineLevel="1" x14ac:dyDescent="0.25">
      <c r="B4167" s="34" t="s">
        <v>1026</v>
      </c>
      <c r="C4167" s="39">
        <v>0.03</v>
      </c>
      <c r="D4167" s="39" t="s">
        <v>195</v>
      </c>
      <c r="E4167" s="35">
        <v>672.6</v>
      </c>
      <c r="F4167" s="35">
        <f t="shared" si="128"/>
        <v>20.178000000000001</v>
      </c>
    </row>
    <row r="4168" spans="2:6" outlineLevel="1" x14ac:dyDescent="0.25">
      <c r="B4168" s="34" t="s">
        <v>1041</v>
      </c>
      <c r="C4168" s="39">
        <v>2</v>
      </c>
      <c r="D4168" s="39" t="s">
        <v>231</v>
      </c>
      <c r="E4168" s="35">
        <v>165.67</v>
      </c>
      <c r="F4168" s="35">
        <f t="shared" si="128"/>
        <v>331.34</v>
      </c>
    </row>
    <row r="4169" spans="2:6" outlineLevel="1" x14ac:dyDescent="0.25">
      <c r="B4169" s="34" t="s">
        <v>1042</v>
      </c>
      <c r="C4169" s="39">
        <v>2</v>
      </c>
      <c r="D4169" s="39" t="s">
        <v>231</v>
      </c>
      <c r="E4169" s="35">
        <v>10.62</v>
      </c>
      <c r="F4169" s="35">
        <f t="shared" si="128"/>
        <v>21.24</v>
      </c>
    </row>
    <row r="4170" spans="2:6" outlineLevel="1" x14ac:dyDescent="0.25">
      <c r="B4170" s="34" t="s">
        <v>1043</v>
      </c>
      <c r="C4170" s="39">
        <v>2</v>
      </c>
      <c r="D4170" s="39" t="s">
        <v>231</v>
      </c>
      <c r="E4170" s="35">
        <v>10.07</v>
      </c>
      <c r="F4170" s="35">
        <f t="shared" si="128"/>
        <v>20.14</v>
      </c>
    </row>
    <row r="4171" spans="2:6" outlineLevel="1" x14ac:dyDescent="0.25">
      <c r="B4171" s="34" t="s">
        <v>1044</v>
      </c>
      <c r="C4171" s="39">
        <v>2</v>
      </c>
      <c r="D4171" s="39" t="s">
        <v>231</v>
      </c>
      <c r="E4171" s="35">
        <v>202.5</v>
      </c>
      <c r="F4171" s="35">
        <f t="shared" si="128"/>
        <v>405</v>
      </c>
    </row>
    <row r="4172" spans="2:6" outlineLevel="1" x14ac:dyDescent="0.25">
      <c r="B4172" s="34" t="s">
        <v>1027</v>
      </c>
      <c r="C4172" s="39">
        <v>2</v>
      </c>
      <c r="D4172" s="39" t="s">
        <v>134</v>
      </c>
      <c r="E4172" s="35">
        <v>8.9600000000000009</v>
      </c>
      <c r="F4172" s="35">
        <f t="shared" si="128"/>
        <v>17.920000000000002</v>
      </c>
    </row>
    <row r="4173" spans="2:6" outlineLevel="1" x14ac:dyDescent="0.25">
      <c r="B4173" s="34" t="s">
        <v>1028</v>
      </c>
      <c r="C4173" s="39">
        <v>0.25</v>
      </c>
      <c r="D4173" s="39" t="s">
        <v>258</v>
      </c>
      <c r="E4173" s="35">
        <v>572.64</v>
      </c>
      <c r="F4173" s="35">
        <f t="shared" si="128"/>
        <v>143.16</v>
      </c>
    </row>
    <row r="4174" spans="2:6" outlineLevel="1" x14ac:dyDescent="0.25">
      <c r="B4174" s="34" t="s">
        <v>1045</v>
      </c>
      <c r="C4174" s="39">
        <v>1</v>
      </c>
      <c r="D4174" s="39" t="s">
        <v>231</v>
      </c>
      <c r="E4174" s="35">
        <v>935.66</v>
      </c>
      <c r="F4174" s="35">
        <f t="shared" si="128"/>
        <v>935.66</v>
      </c>
    </row>
    <row r="4175" spans="2:6" outlineLevel="1" x14ac:dyDescent="0.25">
      <c r="B4175" s="34" t="s">
        <v>1030</v>
      </c>
      <c r="C4175" s="39">
        <v>2</v>
      </c>
      <c r="D4175" s="39" t="s">
        <v>231</v>
      </c>
      <c r="E4175" s="35">
        <v>1206.06</v>
      </c>
      <c r="F4175" s="35">
        <f t="shared" si="128"/>
        <v>2412.12</v>
      </c>
    </row>
    <row r="4176" spans="2:6" outlineLevel="1" x14ac:dyDescent="0.25">
      <c r="B4176" s="34" t="s">
        <v>1051</v>
      </c>
      <c r="C4176" s="39">
        <v>1</v>
      </c>
      <c r="D4176" s="39" t="s">
        <v>231</v>
      </c>
      <c r="E4176" s="35">
        <v>1344.37</v>
      </c>
      <c r="F4176" s="35">
        <f t="shared" si="128"/>
        <v>1344.37</v>
      </c>
    </row>
    <row r="4177" spans="2:6" outlineLevel="1" x14ac:dyDescent="0.25">
      <c r="B4177" s="34"/>
      <c r="C4177" s="39"/>
      <c r="D4177" s="39"/>
      <c r="E4177" s="35"/>
      <c r="F4177" s="35"/>
    </row>
    <row r="4178" spans="2:6" outlineLevel="1" x14ac:dyDescent="0.25">
      <c r="B4178" s="33" t="s">
        <v>1052</v>
      </c>
      <c r="C4178" s="50"/>
      <c r="D4178" s="50"/>
      <c r="E4178" s="40" t="s">
        <v>231</v>
      </c>
      <c r="F4178" s="40">
        <f>SUM(F4179:F4202)</f>
        <v>9358.3117999999995</v>
      </c>
    </row>
    <row r="4179" spans="2:6" outlineLevel="1" x14ac:dyDescent="0.25">
      <c r="B4179" s="34" t="s">
        <v>1006</v>
      </c>
      <c r="C4179" s="39">
        <v>0.17</v>
      </c>
      <c r="D4179" s="39" t="s">
        <v>367</v>
      </c>
      <c r="E4179" s="35">
        <v>1051.27</v>
      </c>
      <c r="F4179" s="35">
        <f t="shared" ref="F4179:F4202" si="129">+C4179*E4179</f>
        <v>178.7159</v>
      </c>
    </row>
    <row r="4180" spans="2:6" outlineLevel="1" x14ac:dyDescent="0.25">
      <c r="B4180" s="34" t="s">
        <v>1008</v>
      </c>
      <c r="C4180" s="39">
        <v>1</v>
      </c>
      <c r="D4180" s="39" t="s">
        <v>231</v>
      </c>
      <c r="E4180" s="35">
        <v>172.04</v>
      </c>
      <c r="F4180" s="35">
        <f t="shared" si="129"/>
        <v>172.04</v>
      </c>
    </row>
    <row r="4181" spans="2:6" outlineLevel="1" x14ac:dyDescent="0.25">
      <c r="B4181" s="34" t="s">
        <v>1009</v>
      </c>
      <c r="C4181" s="39">
        <v>1</v>
      </c>
      <c r="D4181" s="39" t="s">
        <v>231</v>
      </c>
      <c r="E4181" s="35">
        <v>66.91</v>
      </c>
      <c r="F4181" s="35">
        <f t="shared" si="129"/>
        <v>66.91</v>
      </c>
    </row>
    <row r="4182" spans="2:6" outlineLevel="1" x14ac:dyDescent="0.25">
      <c r="B4182" s="34" t="s">
        <v>1010</v>
      </c>
      <c r="C4182" s="39">
        <v>1</v>
      </c>
      <c r="D4182" s="39" t="s">
        <v>231</v>
      </c>
      <c r="E4182" s="35">
        <v>89.21</v>
      </c>
      <c r="F4182" s="35">
        <f t="shared" si="129"/>
        <v>89.21</v>
      </c>
    </row>
    <row r="4183" spans="2:6" outlineLevel="1" x14ac:dyDescent="0.25">
      <c r="B4183" s="34" t="s">
        <v>994</v>
      </c>
      <c r="C4183" s="39">
        <v>0.35</v>
      </c>
      <c r="D4183" s="39" t="s">
        <v>995</v>
      </c>
      <c r="E4183" s="35">
        <v>57.02</v>
      </c>
      <c r="F4183" s="35">
        <f t="shared" si="129"/>
        <v>19.957000000000001</v>
      </c>
    </row>
    <row r="4184" spans="2:6" outlineLevel="1" x14ac:dyDescent="0.25">
      <c r="B4184" s="34" t="s">
        <v>1017</v>
      </c>
      <c r="C4184" s="39">
        <v>1</v>
      </c>
      <c r="D4184" s="39" t="s">
        <v>231</v>
      </c>
      <c r="E4184" s="35">
        <v>30.68</v>
      </c>
      <c r="F4184" s="35">
        <f t="shared" si="129"/>
        <v>30.68</v>
      </c>
    </row>
    <row r="4185" spans="2:6" outlineLevel="1" x14ac:dyDescent="0.25">
      <c r="B4185" s="34" t="s">
        <v>1018</v>
      </c>
      <c r="C4185" s="39">
        <v>0.17</v>
      </c>
      <c r="D4185" s="39" t="s">
        <v>367</v>
      </c>
      <c r="E4185" s="35">
        <v>484.89</v>
      </c>
      <c r="F4185" s="35">
        <f t="shared" si="129"/>
        <v>82.431300000000007</v>
      </c>
    </row>
    <row r="4186" spans="2:6" outlineLevel="1" x14ac:dyDescent="0.25">
      <c r="B4186" s="34" t="s">
        <v>1019</v>
      </c>
      <c r="C4186" s="39">
        <v>2</v>
      </c>
      <c r="D4186" s="39" t="s">
        <v>231</v>
      </c>
      <c r="E4186" s="35">
        <v>25.96</v>
      </c>
      <c r="F4186" s="35">
        <f t="shared" si="129"/>
        <v>51.92</v>
      </c>
    </row>
    <row r="4187" spans="2:6" outlineLevel="1" x14ac:dyDescent="0.25">
      <c r="B4187" s="34" t="s">
        <v>1034</v>
      </c>
      <c r="C4187" s="39">
        <v>1</v>
      </c>
      <c r="D4187" s="39" t="s">
        <v>231</v>
      </c>
      <c r="E4187" s="35">
        <v>20</v>
      </c>
      <c r="F4187" s="35">
        <f t="shared" si="129"/>
        <v>20</v>
      </c>
    </row>
    <row r="4188" spans="2:6" outlineLevel="1" x14ac:dyDescent="0.25">
      <c r="B4188" s="34" t="s">
        <v>1048</v>
      </c>
      <c r="C4188" s="39">
        <v>0.02</v>
      </c>
      <c r="D4188" s="39" t="s">
        <v>411</v>
      </c>
      <c r="E4188" s="35">
        <v>729.24</v>
      </c>
      <c r="F4188" s="35">
        <f t="shared" si="129"/>
        <v>14.584800000000001</v>
      </c>
    </row>
    <row r="4189" spans="2:6" outlineLevel="1" x14ac:dyDescent="0.25">
      <c r="B4189" s="34" t="s">
        <v>1053</v>
      </c>
      <c r="C4189" s="39">
        <v>1</v>
      </c>
      <c r="D4189" s="39" t="s">
        <v>231</v>
      </c>
      <c r="E4189" s="35">
        <v>4525.01</v>
      </c>
      <c r="F4189" s="35">
        <f t="shared" si="129"/>
        <v>4525.01</v>
      </c>
    </row>
    <row r="4190" spans="2:6" outlineLevel="1" x14ac:dyDescent="0.25">
      <c r="B4190" s="34" t="s">
        <v>1054</v>
      </c>
      <c r="C4190" s="39">
        <v>1</v>
      </c>
      <c r="D4190" s="39" t="s">
        <v>231</v>
      </c>
      <c r="E4190" s="35">
        <v>36</v>
      </c>
      <c r="F4190" s="35">
        <f t="shared" si="129"/>
        <v>36</v>
      </c>
    </row>
    <row r="4191" spans="2:6" outlineLevel="1" x14ac:dyDescent="0.25">
      <c r="B4191" s="34" t="s">
        <v>1055</v>
      </c>
      <c r="C4191" s="39">
        <v>1</v>
      </c>
      <c r="D4191" s="39" t="s">
        <v>1056</v>
      </c>
      <c r="E4191" s="35">
        <v>16.73</v>
      </c>
      <c r="F4191" s="35">
        <f t="shared" si="129"/>
        <v>16.73</v>
      </c>
    </row>
    <row r="4192" spans="2:6" outlineLevel="1" x14ac:dyDescent="0.25">
      <c r="B4192" s="34" t="s">
        <v>1057</v>
      </c>
      <c r="C4192" s="39">
        <v>1</v>
      </c>
      <c r="D4192" s="39" t="s">
        <v>231</v>
      </c>
      <c r="E4192" s="35">
        <v>66.38</v>
      </c>
      <c r="F4192" s="35">
        <f t="shared" si="129"/>
        <v>66.38</v>
      </c>
    </row>
    <row r="4193" spans="2:6" outlineLevel="1" x14ac:dyDescent="0.25">
      <c r="B4193" s="34" t="s">
        <v>1026</v>
      </c>
      <c r="C4193" s="39">
        <v>0.04</v>
      </c>
      <c r="D4193" s="39" t="s">
        <v>195</v>
      </c>
      <c r="E4193" s="35">
        <v>672.6</v>
      </c>
      <c r="F4193" s="35">
        <f t="shared" si="129"/>
        <v>26.904</v>
      </c>
    </row>
    <row r="4194" spans="2:6" outlineLevel="1" x14ac:dyDescent="0.25">
      <c r="B4194" s="34" t="s">
        <v>1041</v>
      </c>
      <c r="C4194" s="39">
        <v>1</v>
      </c>
      <c r="D4194" s="39" t="s">
        <v>231</v>
      </c>
      <c r="E4194" s="35">
        <v>165.67</v>
      </c>
      <c r="F4194" s="35">
        <f t="shared" si="129"/>
        <v>165.67</v>
      </c>
    </row>
    <row r="4195" spans="2:6" outlineLevel="1" x14ac:dyDescent="0.25">
      <c r="B4195" s="34" t="s">
        <v>1042</v>
      </c>
      <c r="C4195" s="39">
        <v>1</v>
      </c>
      <c r="D4195" s="39" t="s">
        <v>231</v>
      </c>
      <c r="E4195" s="35">
        <v>10.62</v>
      </c>
      <c r="F4195" s="35">
        <f t="shared" si="129"/>
        <v>10.62</v>
      </c>
    </row>
    <row r="4196" spans="2:6" outlineLevel="1" x14ac:dyDescent="0.25">
      <c r="B4196" s="34" t="s">
        <v>1043</v>
      </c>
      <c r="C4196" s="39">
        <v>1</v>
      </c>
      <c r="D4196" s="39" t="s">
        <v>231</v>
      </c>
      <c r="E4196" s="35">
        <v>10.07</v>
      </c>
      <c r="F4196" s="35">
        <f t="shared" si="129"/>
        <v>10.07</v>
      </c>
    </row>
    <row r="4197" spans="2:6" outlineLevel="1" x14ac:dyDescent="0.25">
      <c r="B4197" s="34" t="s">
        <v>1044</v>
      </c>
      <c r="C4197" s="39">
        <v>1</v>
      </c>
      <c r="D4197" s="39" t="s">
        <v>231</v>
      </c>
      <c r="E4197" s="35">
        <v>215.06</v>
      </c>
      <c r="F4197" s="35">
        <f t="shared" si="129"/>
        <v>215.06</v>
      </c>
    </row>
    <row r="4198" spans="2:6" outlineLevel="1" x14ac:dyDescent="0.25">
      <c r="B4198" s="34" t="s">
        <v>1027</v>
      </c>
      <c r="C4198" s="39">
        <v>0.7</v>
      </c>
      <c r="D4198" s="39" t="s">
        <v>134</v>
      </c>
      <c r="E4198" s="35">
        <v>8.9600000000000009</v>
      </c>
      <c r="F4198" s="35">
        <f t="shared" si="129"/>
        <v>6.2720000000000002</v>
      </c>
    </row>
    <row r="4199" spans="2:6" outlineLevel="1" x14ac:dyDescent="0.25">
      <c r="B4199" s="34" t="s">
        <v>1028</v>
      </c>
      <c r="C4199" s="39">
        <v>0.12</v>
      </c>
      <c r="D4199" s="39" t="s">
        <v>258</v>
      </c>
      <c r="E4199" s="35">
        <v>572.64</v>
      </c>
      <c r="F4199" s="35">
        <f t="shared" si="129"/>
        <v>68.716799999999992</v>
      </c>
    </row>
    <row r="4200" spans="2:6" outlineLevel="1" x14ac:dyDescent="0.25">
      <c r="B4200" s="34" t="s">
        <v>1015</v>
      </c>
      <c r="C4200" s="39">
        <v>1</v>
      </c>
      <c r="D4200" s="39" t="s">
        <v>231</v>
      </c>
      <c r="E4200" s="35">
        <v>1204.8499999999999</v>
      </c>
      <c r="F4200" s="35">
        <f t="shared" si="129"/>
        <v>1204.8499999999999</v>
      </c>
    </row>
    <row r="4201" spans="2:6" outlineLevel="1" x14ac:dyDescent="0.25">
      <c r="B4201" s="34" t="s">
        <v>1030</v>
      </c>
      <c r="C4201" s="39">
        <v>1</v>
      </c>
      <c r="D4201" s="39" t="s">
        <v>231</v>
      </c>
      <c r="E4201" s="35">
        <v>1206.06</v>
      </c>
      <c r="F4201" s="35">
        <f t="shared" si="129"/>
        <v>1206.06</v>
      </c>
    </row>
    <row r="4202" spans="2:6" outlineLevel="1" x14ac:dyDescent="0.25">
      <c r="B4202" s="34" t="s">
        <v>1058</v>
      </c>
      <c r="C4202" s="39">
        <v>1</v>
      </c>
      <c r="D4202" s="39" t="s">
        <v>231</v>
      </c>
      <c r="E4202" s="35">
        <v>1073.52</v>
      </c>
      <c r="F4202" s="35">
        <f t="shared" si="129"/>
        <v>1073.52</v>
      </c>
    </row>
    <row r="4203" spans="2:6" outlineLevel="1" x14ac:dyDescent="0.25">
      <c r="B4203" s="34"/>
      <c r="C4203" s="39"/>
      <c r="D4203" s="39"/>
      <c r="E4203" s="35"/>
      <c r="F4203" s="35"/>
    </row>
    <row r="4204" spans="2:6" outlineLevel="1" x14ac:dyDescent="0.25">
      <c r="B4204" s="33" t="s">
        <v>1059</v>
      </c>
      <c r="C4204" s="50"/>
      <c r="D4204" s="50"/>
      <c r="E4204" s="40" t="s">
        <v>231</v>
      </c>
      <c r="F4204" s="40">
        <f>SUM(F4205:F4228)</f>
        <v>9742.3017999999993</v>
      </c>
    </row>
    <row r="4205" spans="2:6" outlineLevel="1" x14ac:dyDescent="0.25">
      <c r="B4205" s="34" t="s">
        <v>1006</v>
      </c>
      <c r="C4205" s="39">
        <v>0.17</v>
      </c>
      <c r="D4205" s="39" t="s">
        <v>367</v>
      </c>
      <c r="E4205" s="35">
        <v>1051.27</v>
      </c>
      <c r="F4205" s="35">
        <f t="shared" ref="F4205:F4228" si="130">+C4205*E4205</f>
        <v>178.7159</v>
      </c>
    </row>
    <row r="4206" spans="2:6" outlineLevel="1" x14ac:dyDescent="0.25">
      <c r="B4206" s="34" t="s">
        <v>1008</v>
      </c>
      <c r="C4206" s="39">
        <v>1</v>
      </c>
      <c r="D4206" s="39" t="s">
        <v>231</v>
      </c>
      <c r="E4206" s="35">
        <v>172.04</v>
      </c>
      <c r="F4206" s="35">
        <f t="shared" si="130"/>
        <v>172.04</v>
      </c>
    </row>
    <row r="4207" spans="2:6" outlineLevel="1" x14ac:dyDescent="0.25">
      <c r="B4207" s="34" t="s">
        <v>1009</v>
      </c>
      <c r="C4207" s="39">
        <v>1</v>
      </c>
      <c r="D4207" s="39" t="s">
        <v>231</v>
      </c>
      <c r="E4207" s="35">
        <v>66.91</v>
      </c>
      <c r="F4207" s="35">
        <f t="shared" si="130"/>
        <v>66.91</v>
      </c>
    </row>
    <row r="4208" spans="2:6" outlineLevel="1" x14ac:dyDescent="0.25">
      <c r="B4208" s="34" t="s">
        <v>1010</v>
      </c>
      <c r="C4208" s="39">
        <v>1</v>
      </c>
      <c r="D4208" s="39" t="s">
        <v>231</v>
      </c>
      <c r="E4208" s="35">
        <v>89.21</v>
      </c>
      <c r="F4208" s="35">
        <f t="shared" si="130"/>
        <v>89.21</v>
      </c>
    </row>
    <row r="4209" spans="2:6" outlineLevel="1" x14ac:dyDescent="0.25">
      <c r="B4209" s="34" t="s">
        <v>994</v>
      </c>
      <c r="C4209" s="39">
        <v>0.35</v>
      </c>
      <c r="D4209" s="39" t="s">
        <v>995</v>
      </c>
      <c r="E4209" s="35">
        <v>57.02</v>
      </c>
      <c r="F4209" s="35">
        <f t="shared" si="130"/>
        <v>19.957000000000001</v>
      </c>
    </row>
    <row r="4210" spans="2:6" outlineLevel="1" x14ac:dyDescent="0.25">
      <c r="B4210" s="34" t="s">
        <v>1017</v>
      </c>
      <c r="C4210" s="39">
        <v>1</v>
      </c>
      <c r="D4210" s="39" t="s">
        <v>231</v>
      </c>
      <c r="E4210" s="35">
        <v>30.68</v>
      </c>
      <c r="F4210" s="35">
        <f t="shared" si="130"/>
        <v>30.68</v>
      </c>
    </row>
    <row r="4211" spans="2:6" outlineLevel="1" x14ac:dyDescent="0.25">
      <c r="B4211" s="34" t="s">
        <v>1018</v>
      </c>
      <c r="C4211" s="39">
        <v>0.17</v>
      </c>
      <c r="D4211" s="39" t="s">
        <v>367</v>
      </c>
      <c r="E4211" s="35">
        <v>484.89</v>
      </c>
      <c r="F4211" s="35">
        <f t="shared" si="130"/>
        <v>82.431300000000007</v>
      </c>
    </row>
    <row r="4212" spans="2:6" outlineLevel="1" x14ac:dyDescent="0.25">
      <c r="B4212" s="34" t="s">
        <v>1019</v>
      </c>
      <c r="C4212" s="39">
        <v>2</v>
      </c>
      <c r="D4212" s="39" t="s">
        <v>231</v>
      </c>
      <c r="E4212" s="35">
        <v>25.96</v>
      </c>
      <c r="F4212" s="35">
        <f t="shared" si="130"/>
        <v>51.92</v>
      </c>
    </row>
    <row r="4213" spans="2:6" outlineLevel="1" x14ac:dyDescent="0.25">
      <c r="B4213" s="34" t="s">
        <v>1034</v>
      </c>
      <c r="C4213" s="39">
        <v>1</v>
      </c>
      <c r="D4213" s="39" t="s">
        <v>231</v>
      </c>
      <c r="E4213" s="35">
        <v>20</v>
      </c>
      <c r="F4213" s="35">
        <f t="shared" si="130"/>
        <v>20</v>
      </c>
    </row>
    <row r="4214" spans="2:6" outlineLevel="1" x14ac:dyDescent="0.25">
      <c r="B4214" s="34" t="s">
        <v>1048</v>
      </c>
      <c r="C4214" s="39">
        <v>0.02</v>
      </c>
      <c r="D4214" s="39" t="s">
        <v>411</v>
      </c>
      <c r="E4214" s="35">
        <v>729.24</v>
      </c>
      <c r="F4214" s="35">
        <f t="shared" si="130"/>
        <v>14.584800000000001</v>
      </c>
    </row>
    <row r="4215" spans="2:6" outlineLevel="1" x14ac:dyDescent="0.25">
      <c r="B4215" s="34" t="s">
        <v>1060</v>
      </c>
      <c r="C4215" s="39">
        <v>1</v>
      </c>
      <c r="D4215" s="39" t="s">
        <v>231</v>
      </c>
      <c r="E4215" s="35">
        <v>4909</v>
      </c>
      <c r="F4215" s="35">
        <f t="shared" si="130"/>
        <v>4909</v>
      </c>
    </row>
    <row r="4216" spans="2:6" outlineLevel="1" x14ac:dyDescent="0.25">
      <c r="B4216" s="34" t="s">
        <v>1054</v>
      </c>
      <c r="C4216" s="39">
        <v>1</v>
      </c>
      <c r="D4216" s="39" t="s">
        <v>231</v>
      </c>
      <c r="E4216" s="35">
        <v>36</v>
      </c>
      <c r="F4216" s="35">
        <f t="shared" si="130"/>
        <v>36</v>
      </c>
    </row>
    <row r="4217" spans="2:6" outlineLevel="1" x14ac:dyDescent="0.25">
      <c r="B4217" s="34" t="s">
        <v>1055</v>
      </c>
      <c r="C4217" s="39">
        <v>1</v>
      </c>
      <c r="D4217" s="39" t="s">
        <v>1056</v>
      </c>
      <c r="E4217" s="35">
        <v>16.73</v>
      </c>
      <c r="F4217" s="35">
        <f t="shared" si="130"/>
        <v>16.73</v>
      </c>
    </row>
    <row r="4218" spans="2:6" outlineLevel="1" x14ac:dyDescent="0.25">
      <c r="B4218" s="34" t="s">
        <v>1057</v>
      </c>
      <c r="C4218" s="39">
        <v>1</v>
      </c>
      <c r="D4218" s="39" t="s">
        <v>231</v>
      </c>
      <c r="E4218" s="35">
        <v>66.38</v>
      </c>
      <c r="F4218" s="35">
        <f t="shared" si="130"/>
        <v>66.38</v>
      </c>
    </row>
    <row r="4219" spans="2:6" outlineLevel="1" x14ac:dyDescent="0.25">
      <c r="B4219" s="34" t="s">
        <v>1026</v>
      </c>
      <c r="C4219" s="39">
        <v>0.04</v>
      </c>
      <c r="D4219" s="39" t="s">
        <v>195</v>
      </c>
      <c r="E4219" s="35">
        <v>672.6</v>
      </c>
      <c r="F4219" s="35">
        <f t="shared" si="130"/>
        <v>26.904</v>
      </c>
    </row>
    <row r="4220" spans="2:6" outlineLevel="1" x14ac:dyDescent="0.25">
      <c r="B4220" s="34" t="s">
        <v>1041</v>
      </c>
      <c r="C4220" s="39">
        <v>1</v>
      </c>
      <c r="D4220" s="39" t="s">
        <v>231</v>
      </c>
      <c r="E4220" s="35">
        <v>165.67</v>
      </c>
      <c r="F4220" s="35">
        <f t="shared" si="130"/>
        <v>165.67</v>
      </c>
    </row>
    <row r="4221" spans="2:6" outlineLevel="1" x14ac:dyDescent="0.25">
      <c r="B4221" s="34" t="s">
        <v>1042</v>
      </c>
      <c r="C4221" s="39">
        <v>1</v>
      </c>
      <c r="D4221" s="39" t="s">
        <v>231</v>
      </c>
      <c r="E4221" s="35">
        <v>10.62</v>
      </c>
      <c r="F4221" s="35">
        <f t="shared" si="130"/>
        <v>10.62</v>
      </c>
    </row>
    <row r="4222" spans="2:6" outlineLevel="1" x14ac:dyDescent="0.25">
      <c r="B4222" s="34" t="s">
        <v>1043</v>
      </c>
      <c r="C4222" s="39">
        <v>1</v>
      </c>
      <c r="D4222" s="39" t="s">
        <v>231</v>
      </c>
      <c r="E4222" s="35">
        <v>10.07</v>
      </c>
      <c r="F4222" s="35">
        <f t="shared" si="130"/>
        <v>10.07</v>
      </c>
    </row>
    <row r="4223" spans="2:6" outlineLevel="1" x14ac:dyDescent="0.25">
      <c r="B4223" s="34" t="s">
        <v>1044</v>
      </c>
      <c r="C4223" s="39">
        <v>1</v>
      </c>
      <c r="D4223" s="39" t="s">
        <v>231</v>
      </c>
      <c r="E4223" s="35">
        <v>215.06</v>
      </c>
      <c r="F4223" s="35">
        <f t="shared" si="130"/>
        <v>215.06</v>
      </c>
    </row>
    <row r="4224" spans="2:6" outlineLevel="1" x14ac:dyDescent="0.25">
      <c r="B4224" s="34" t="s">
        <v>1027</v>
      </c>
      <c r="C4224" s="39">
        <v>0.7</v>
      </c>
      <c r="D4224" s="39" t="s">
        <v>134</v>
      </c>
      <c r="E4224" s="35">
        <v>8.9600000000000009</v>
      </c>
      <c r="F4224" s="35">
        <f t="shared" si="130"/>
        <v>6.2720000000000002</v>
      </c>
    </row>
    <row r="4225" spans="2:6" outlineLevel="1" x14ac:dyDescent="0.25">
      <c r="B4225" s="34" t="s">
        <v>1028</v>
      </c>
      <c r="C4225" s="39">
        <v>0.12</v>
      </c>
      <c r="D4225" s="39" t="s">
        <v>258</v>
      </c>
      <c r="E4225" s="35">
        <v>572.64</v>
      </c>
      <c r="F4225" s="35">
        <f t="shared" si="130"/>
        <v>68.716799999999992</v>
      </c>
    </row>
    <row r="4226" spans="2:6" outlineLevel="1" x14ac:dyDescent="0.25">
      <c r="B4226" s="34" t="s">
        <v>1015</v>
      </c>
      <c r="C4226" s="39">
        <v>1</v>
      </c>
      <c r="D4226" s="39" t="s">
        <v>231</v>
      </c>
      <c r="E4226" s="35">
        <v>1204.8499999999999</v>
      </c>
      <c r="F4226" s="35">
        <f t="shared" si="130"/>
        <v>1204.8499999999999</v>
      </c>
    </row>
    <row r="4227" spans="2:6" outlineLevel="1" x14ac:dyDescent="0.25">
      <c r="B4227" s="34" t="s">
        <v>1030</v>
      </c>
      <c r="C4227" s="39">
        <v>1</v>
      </c>
      <c r="D4227" s="39" t="s">
        <v>231</v>
      </c>
      <c r="E4227" s="35">
        <v>1206.06</v>
      </c>
      <c r="F4227" s="35">
        <f t="shared" si="130"/>
        <v>1206.06</v>
      </c>
    </row>
    <row r="4228" spans="2:6" outlineLevel="1" x14ac:dyDescent="0.25">
      <c r="B4228" s="34" t="s">
        <v>1058</v>
      </c>
      <c r="C4228" s="39">
        <v>1</v>
      </c>
      <c r="D4228" s="39" t="s">
        <v>231</v>
      </c>
      <c r="E4228" s="35">
        <v>1073.52</v>
      </c>
      <c r="F4228" s="35">
        <f t="shared" si="130"/>
        <v>1073.52</v>
      </c>
    </row>
    <row r="4229" spans="2:6" outlineLevel="1" x14ac:dyDescent="0.25">
      <c r="B4229" s="34"/>
      <c r="C4229" s="39"/>
      <c r="D4229" s="39"/>
      <c r="E4229" s="35"/>
      <c r="F4229" s="35"/>
    </row>
    <row r="4230" spans="2:6" outlineLevel="1" x14ac:dyDescent="0.25">
      <c r="B4230" s="33" t="s">
        <v>1061</v>
      </c>
      <c r="C4230" s="50"/>
      <c r="D4230" s="50"/>
      <c r="E4230" s="40" t="s">
        <v>231</v>
      </c>
      <c r="F4230" s="40">
        <f>SUM(F4231:F4254)</f>
        <v>11828.301800000001</v>
      </c>
    </row>
    <row r="4231" spans="2:6" outlineLevel="1" x14ac:dyDescent="0.25">
      <c r="B4231" s="34" t="s">
        <v>1006</v>
      </c>
      <c r="C4231" s="39">
        <v>0.17</v>
      </c>
      <c r="D4231" s="39" t="s">
        <v>367</v>
      </c>
      <c r="E4231" s="35">
        <v>1051.27</v>
      </c>
      <c r="F4231" s="35">
        <f t="shared" ref="F4231:F4254" si="131">+C4231*E4231</f>
        <v>178.7159</v>
      </c>
    </row>
    <row r="4232" spans="2:6" outlineLevel="1" x14ac:dyDescent="0.25">
      <c r="B4232" s="34" t="s">
        <v>1008</v>
      </c>
      <c r="C4232" s="39">
        <v>1</v>
      </c>
      <c r="D4232" s="39" t="s">
        <v>231</v>
      </c>
      <c r="E4232" s="35">
        <v>172.04</v>
      </c>
      <c r="F4232" s="35">
        <f t="shared" si="131"/>
        <v>172.04</v>
      </c>
    </row>
    <row r="4233" spans="2:6" outlineLevel="1" x14ac:dyDescent="0.25">
      <c r="B4233" s="34" t="s">
        <v>1009</v>
      </c>
      <c r="C4233" s="39">
        <v>1</v>
      </c>
      <c r="D4233" s="39" t="s">
        <v>231</v>
      </c>
      <c r="E4233" s="35">
        <v>66.91</v>
      </c>
      <c r="F4233" s="35">
        <f t="shared" si="131"/>
        <v>66.91</v>
      </c>
    </row>
    <row r="4234" spans="2:6" outlineLevel="1" x14ac:dyDescent="0.25">
      <c r="B4234" s="34" t="s">
        <v>1010</v>
      </c>
      <c r="C4234" s="39">
        <v>1</v>
      </c>
      <c r="D4234" s="39" t="s">
        <v>231</v>
      </c>
      <c r="E4234" s="35">
        <v>89.21</v>
      </c>
      <c r="F4234" s="35">
        <f t="shared" si="131"/>
        <v>89.21</v>
      </c>
    </row>
    <row r="4235" spans="2:6" outlineLevel="1" x14ac:dyDescent="0.25">
      <c r="B4235" s="34" t="s">
        <v>994</v>
      </c>
      <c r="C4235" s="39">
        <v>0.35</v>
      </c>
      <c r="D4235" s="39" t="s">
        <v>995</v>
      </c>
      <c r="E4235" s="35">
        <v>57.02</v>
      </c>
      <c r="F4235" s="35">
        <f t="shared" si="131"/>
        <v>19.957000000000001</v>
      </c>
    </row>
    <row r="4236" spans="2:6" outlineLevel="1" x14ac:dyDescent="0.25">
      <c r="B4236" s="34" t="s">
        <v>1017</v>
      </c>
      <c r="C4236" s="39">
        <v>1</v>
      </c>
      <c r="D4236" s="39" t="s">
        <v>231</v>
      </c>
      <c r="E4236" s="35">
        <v>30.68</v>
      </c>
      <c r="F4236" s="35">
        <f t="shared" si="131"/>
        <v>30.68</v>
      </c>
    </row>
    <row r="4237" spans="2:6" outlineLevel="1" x14ac:dyDescent="0.25">
      <c r="B4237" s="34" t="s">
        <v>1018</v>
      </c>
      <c r="C4237" s="39">
        <v>0.17</v>
      </c>
      <c r="D4237" s="39" t="s">
        <v>367</v>
      </c>
      <c r="E4237" s="35">
        <v>484.89</v>
      </c>
      <c r="F4237" s="35">
        <f t="shared" si="131"/>
        <v>82.431300000000007</v>
      </c>
    </row>
    <row r="4238" spans="2:6" outlineLevel="1" x14ac:dyDescent="0.25">
      <c r="B4238" s="34" t="s">
        <v>1019</v>
      </c>
      <c r="C4238" s="39">
        <v>2</v>
      </c>
      <c r="D4238" s="39" t="s">
        <v>231</v>
      </c>
      <c r="E4238" s="35">
        <v>25.96</v>
      </c>
      <c r="F4238" s="35">
        <f t="shared" si="131"/>
        <v>51.92</v>
      </c>
    </row>
    <row r="4239" spans="2:6" outlineLevel="1" x14ac:dyDescent="0.25">
      <c r="B4239" s="34" t="s">
        <v>1034</v>
      </c>
      <c r="C4239" s="39">
        <v>1</v>
      </c>
      <c r="D4239" s="39" t="s">
        <v>231</v>
      </c>
      <c r="E4239" s="35">
        <v>20</v>
      </c>
      <c r="F4239" s="35">
        <f t="shared" si="131"/>
        <v>20</v>
      </c>
    </row>
    <row r="4240" spans="2:6" outlineLevel="1" x14ac:dyDescent="0.25">
      <c r="B4240" s="34" t="s">
        <v>1022</v>
      </c>
      <c r="C4240" s="39">
        <v>0.02</v>
      </c>
      <c r="D4240" s="39" t="s">
        <v>411</v>
      </c>
      <c r="E4240" s="35">
        <v>729.24</v>
      </c>
      <c r="F4240" s="35">
        <f t="shared" si="131"/>
        <v>14.584800000000001</v>
      </c>
    </row>
    <row r="4241" spans="2:6" outlineLevel="1" x14ac:dyDescent="0.25">
      <c r="B4241" s="34" t="s">
        <v>1062</v>
      </c>
      <c r="C4241" s="39">
        <v>1</v>
      </c>
      <c r="D4241" s="39" t="s">
        <v>231</v>
      </c>
      <c r="E4241" s="35">
        <v>6995</v>
      </c>
      <c r="F4241" s="35">
        <f t="shared" si="131"/>
        <v>6995</v>
      </c>
    </row>
    <row r="4242" spans="2:6" outlineLevel="1" x14ac:dyDescent="0.25">
      <c r="B4242" s="34" t="s">
        <v>1054</v>
      </c>
      <c r="C4242" s="39">
        <v>1</v>
      </c>
      <c r="D4242" s="39" t="s">
        <v>231</v>
      </c>
      <c r="E4242" s="35">
        <v>36</v>
      </c>
      <c r="F4242" s="35">
        <f t="shared" si="131"/>
        <v>36</v>
      </c>
    </row>
    <row r="4243" spans="2:6" outlineLevel="1" x14ac:dyDescent="0.25">
      <c r="B4243" s="34" t="s">
        <v>1055</v>
      </c>
      <c r="C4243" s="39">
        <v>1</v>
      </c>
      <c r="D4243" s="39" t="s">
        <v>1056</v>
      </c>
      <c r="E4243" s="35">
        <v>16.73</v>
      </c>
      <c r="F4243" s="35">
        <f t="shared" si="131"/>
        <v>16.73</v>
      </c>
    </row>
    <row r="4244" spans="2:6" outlineLevel="1" x14ac:dyDescent="0.25">
      <c r="B4244" s="34" t="s">
        <v>1057</v>
      </c>
      <c r="C4244" s="39">
        <v>1</v>
      </c>
      <c r="D4244" s="39" t="s">
        <v>231</v>
      </c>
      <c r="E4244" s="35">
        <v>66.38</v>
      </c>
      <c r="F4244" s="35">
        <f t="shared" si="131"/>
        <v>66.38</v>
      </c>
    </row>
    <row r="4245" spans="2:6" outlineLevel="1" x14ac:dyDescent="0.25">
      <c r="B4245" s="34" t="s">
        <v>1026</v>
      </c>
      <c r="C4245" s="39">
        <v>0.04</v>
      </c>
      <c r="D4245" s="39" t="s">
        <v>195</v>
      </c>
      <c r="E4245" s="35">
        <v>672.6</v>
      </c>
      <c r="F4245" s="35">
        <f t="shared" si="131"/>
        <v>26.904</v>
      </c>
    </row>
    <row r="4246" spans="2:6" outlineLevel="1" x14ac:dyDescent="0.25">
      <c r="B4246" s="34" t="s">
        <v>1041</v>
      </c>
      <c r="C4246" s="39">
        <v>1</v>
      </c>
      <c r="D4246" s="39" t="s">
        <v>231</v>
      </c>
      <c r="E4246" s="35">
        <v>165.67</v>
      </c>
      <c r="F4246" s="35">
        <f t="shared" si="131"/>
        <v>165.67</v>
      </c>
    </row>
    <row r="4247" spans="2:6" outlineLevel="1" x14ac:dyDescent="0.25">
      <c r="B4247" s="34" t="s">
        <v>1042</v>
      </c>
      <c r="C4247" s="39">
        <v>1</v>
      </c>
      <c r="D4247" s="39" t="s">
        <v>231</v>
      </c>
      <c r="E4247" s="35">
        <v>10.62</v>
      </c>
      <c r="F4247" s="35">
        <f t="shared" si="131"/>
        <v>10.62</v>
      </c>
    </row>
    <row r="4248" spans="2:6" outlineLevel="1" x14ac:dyDescent="0.25">
      <c r="B4248" s="34" t="s">
        <v>1043</v>
      </c>
      <c r="C4248" s="39">
        <v>1</v>
      </c>
      <c r="D4248" s="39" t="s">
        <v>231</v>
      </c>
      <c r="E4248" s="35">
        <v>10.07</v>
      </c>
      <c r="F4248" s="35">
        <f t="shared" si="131"/>
        <v>10.07</v>
      </c>
    </row>
    <row r="4249" spans="2:6" outlineLevel="1" x14ac:dyDescent="0.25">
      <c r="B4249" s="34" t="s">
        <v>1044</v>
      </c>
      <c r="C4249" s="39">
        <v>1</v>
      </c>
      <c r="D4249" s="39" t="s">
        <v>231</v>
      </c>
      <c r="E4249" s="35">
        <v>215.06</v>
      </c>
      <c r="F4249" s="35">
        <f t="shared" si="131"/>
        <v>215.06</v>
      </c>
    </row>
    <row r="4250" spans="2:6" outlineLevel="1" x14ac:dyDescent="0.25">
      <c r="B4250" s="34" t="s">
        <v>1027</v>
      </c>
      <c r="C4250" s="39">
        <v>0.7</v>
      </c>
      <c r="D4250" s="39" t="s">
        <v>134</v>
      </c>
      <c r="E4250" s="35">
        <v>8.9600000000000009</v>
      </c>
      <c r="F4250" s="35">
        <f t="shared" si="131"/>
        <v>6.2720000000000002</v>
      </c>
    </row>
    <row r="4251" spans="2:6" outlineLevel="1" x14ac:dyDescent="0.25">
      <c r="B4251" s="34" t="s">
        <v>1028</v>
      </c>
      <c r="C4251" s="39">
        <v>0.12</v>
      </c>
      <c r="D4251" s="39" t="s">
        <v>258</v>
      </c>
      <c r="E4251" s="35">
        <v>572.64</v>
      </c>
      <c r="F4251" s="35">
        <f t="shared" si="131"/>
        <v>68.716799999999992</v>
      </c>
    </row>
    <row r="4252" spans="2:6" outlineLevel="1" x14ac:dyDescent="0.25">
      <c r="B4252" s="34" t="s">
        <v>1015</v>
      </c>
      <c r="C4252" s="39">
        <v>1</v>
      </c>
      <c r="D4252" s="39" t="s">
        <v>231</v>
      </c>
      <c r="E4252" s="35">
        <v>1204.8499999999999</v>
      </c>
      <c r="F4252" s="35">
        <f t="shared" si="131"/>
        <v>1204.8499999999999</v>
      </c>
    </row>
    <row r="4253" spans="2:6" outlineLevel="1" x14ac:dyDescent="0.25">
      <c r="B4253" s="34" t="s">
        <v>1030</v>
      </c>
      <c r="C4253" s="39">
        <v>1</v>
      </c>
      <c r="D4253" s="39" t="s">
        <v>231</v>
      </c>
      <c r="E4253" s="35">
        <v>1206.06</v>
      </c>
      <c r="F4253" s="35">
        <f t="shared" si="131"/>
        <v>1206.06</v>
      </c>
    </row>
    <row r="4254" spans="2:6" outlineLevel="1" x14ac:dyDescent="0.25">
      <c r="B4254" s="34" t="s">
        <v>1058</v>
      </c>
      <c r="C4254" s="39">
        <v>1</v>
      </c>
      <c r="D4254" s="39" t="s">
        <v>231</v>
      </c>
      <c r="E4254" s="35">
        <v>1073.52</v>
      </c>
      <c r="F4254" s="35">
        <f t="shared" si="131"/>
        <v>1073.52</v>
      </c>
    </row>
    <row r="4255" spans="2:6" outlineLevel="1" x14ac:dyDescent="0.25">
      <c r="B4255" s="34"/>
      <c r="C4255" s="39"/>
      <c r="D4255" s="39"/>
      <c r="E4255" s="35"/>
      <c r="F4255" s="35"/>
    </row>
    <row r="4256" spans="2:6" outlineLevel="1" x14ac:dyDescent="0.25">
      <c r="B4256" s="33" t="s">
        <v>1063</v>
      </c>
      <c r="C4256" s="50"/>
      <c r="D4256" s="50"/>
      <c r="E4256" s="40" t="s">
        <v>231</v>
      </c>
      <c r="F4256" s="40">
        <f>SUM(F4257:F4280)</f>
        <v>13323.311800000001</v>
      </c>
    </row>
    <row r="4257" spans="2:6" outlineLevel="1" x14ac:dyDescent="0.25">
      <c r="B4257" s="34" t="s">
        <v>1006</v>
      </c>
      <c r="C4257" s="39">
        <v>0.17</v>
      </c>
      <c r="D4257" s="39" t="s">
        <v>367</v>
      </c>
      <c r="E4257" s="35">
        <v>1051.27</v>
      </c>
      <c r="F4257" s="35">
        <f t="shared" ref="F4257:F4280" si="132">+C4257*E4257</f>
        <v>178.7159</v>
      </c>
    </row>
    <row r="4258" spans="2:6" outlineLevel="1" x14ac:dyDescent="0.25">
      <c r="B4258" s="34" t="s">
        <v>1008</v>
      </c>
      <c r="C4258" s="39">
        <v>1</v>
      </c>
      <c r="D4258" s="39" t="s">
        <v>231</v>
      </c>
      <c r="E4258" s="35">
        <v>172.04</v>
      </c>
      <c r="F4258" s="35">
        <f t="shared" si="132"/>
        <v>172.04</v>
      </c>
    </row>
    <row r="4259" spans="2:6" outlineLevel="1" x14ac:dyDescent="0.25">
      <c r="B4259" s="34" t="s">
        <v>1009</v>
      </c>
      <c r="C4259" s="39">
        <v>1</v>
      </c>
      <c r="D4259" s="39" t="s">
        <v>231</v>
      </c>
      <c r="E4259" s="35">
        <v>66.91</v>
      </c>
      <c r="F4259" s="35">
        <f t="shared" si="132"/>
        <v>66.91</v>
      </c>
    </row>
    <row r="4260" spans="2:6" outlineLevel="1" x14ac:dyDescent="0.25">
      <c r="B4260" s="34" t="s">
        <v>1010</v>
      </c>
      <c r="C4260" s="39">
        <v>1</v>
      </c>
      <c r="D4260" s="39" t="s">
        <v>231</v>
      </c>
      <c r="E4260" s="35">
        <v>89.21</v>
      </c>
      <c r="F4260" s="35">
        <f t="shared" si="132"/>
        <v>89.21</v>
      </c>
    </row>
    <row r="4261" spans="2:6" outlineLevel="1" x14ac:dyDescent="0.25">
      <c r="B4261" s="34" t="s">
        <v>994</v>
      </c>
      <c r="C4261" s="39">
        <v>0.35</v>
      </c>
      <c r="D4261" s="39" t="s">
        <v>995</v>
      </c>
      <c r="E4261" s="35">
        <v>57.02</v>
      </c>
      <c r="F4261" s="35">
        <f t="shared" si="132"/>
        <v>19.957000000000001</v>
      </c>
    </row>
    <row r="4262" spans="2:6" outlineLevel="1" x14ac:dyDescent="0.25">
      <c r="B4262" s="34" t="s">
        <v>1017</v>
      </c>
      <c r="C4262" s="39">
        <v>1</v>
      </c>
      <c r="D4262" s="39" t="s">
        <v>231</v>
      </c>
      <c r="E4262" s="35">
        <v>30.68</v>
      </c>
      <c r="F4262" s="35">
        <f t="shared" si="132"/>
        <v>30.68</v>
      </c>
    </row>
    <row r="4263" spans="2:6" outlineLevel="1" x14ac:dyDescent="0.25">
      <c r="B4263" s="34" t="s">
        <v>1018</v>
      </c>
      <c r="C4263" s="39">
        <v>0.17</v>
      </c>
      <c r="D4263" s="39" t="s">
        <v>367</v>
      </c>
      <c r="E4263" s="35">
        <v>484.89</v>
      </c>
      <c r="F4263" s="35">
        <f t="shared" si="132"/>
        <v>82.431300000000007</v>
      </c>
    </row>
    <row r="4264" spans="2:6" outlineLevel="1" x14ac:dyDescent="0.25">
      <c r="B4264" s="34" t="s">
        <v>1019</v>
      </c>
      <c r="C4264" s="39">
        <v>2</v>
      </c>
      <c r="D4264" s="39" t="s">
        <v>231</v>
      </c>
      <c r="E4264" s="35">
        <v>25.96</v>
      </c>
      <c r="F4264" s="35">
        <f t="shared" si="132"/>
        <v>51.92</v>
      </c>
    </row>
    <row r="4265" spans="2:6" outlineLevel="1" x14ac:dyDescent="0.25">
      <c r="B4265" s="34" t="s">
        <v>1034</v>
      </c>
      <c r="C4265" s="39">
        <v>1</v>
      </c>
      <c r="D4265" s="39" t="s">
        <v>231</v>
      </c>
      <c r="E4265" s="35">
        <v>20</v>
      </c>
      <c r="F4265" s="35">
        <f t="shared" si="132"/>
        <v>20</v>
      </c>
    </row>
    <row r="4266" spans="2:6" outlineLevel="1" x14ac:dyDescent="0.25">
      <c r="B4266" s="34" t="s">
        <v>1022</v>
      </c>
      <c r="C4266" s="39">
        <v>0.02</v>
      </c>
      <c r="D4266" s="39" t="s">
        <v>411</v>
      </c>
      <c r="E4266" s="35">
        <v>729.24</v>
      </c>
      <c r="F4266" s="35">
        <f t="shared" si="132"/>
        <v>14.584800000000001</v>
      </c>
    </row>
    <row r="4267" spans="2:6" outlineLevel="1" x14ac:dyDescent="0.25">
      <c r="B4267" s="34" t="s">
        <v>1064</v>
      </c>
      <c r="C4267" s="39">
        <v>1</v>
      </c>
      <c r="D4267" s="39" t="s">
        <v>231</v>
      </c>
      <c r="E4267" s="35">
        <v>8490.01</v>
      </c>
      <c r="F4267" s="35">
        <f t="shared" si="132"/>
        <v>8490.01</v>
      </c>
    </row>
    <row r="4268" spans="2:6" outlineLevel="1" x14ac:dyDescent="0.25">
      <c r="B4268" s="34" t="s">
        <v>1065</v>
      </c>
      <c r="C4268" s="39">
        <v>1</v>
      </c>
      <c r="D4268" s="39" t="s">
        <v>231</v>
      </c>
      <c r="E4268" s="35">
        <v>36</v>
      </c>
      <c r="F4268" s="35">
        <f t="shared" si="132"/>
        <v>36</v>
      </c>
    </row>
    <row r="4269" spans="2:6" outlineLevel="1" x14ac:dyDescent="0.25">
      <c r="B4269" s="34" t="s">
        <v>1055</v>
      </c>
      <c r="C4269" s="39">
        <v>1</v>
      </c>
      <c r="D4269" s="39" t="s">
        <v>1056</v>
      </c>
      <c r="E4269" s="35">
        <v>16.73</v>
      </c>
      <c r="F4269" s="35">
        <f t="shared" si="132"/>
        <v>16.73</v>
      </c>
    </row>
    <row r="4270" spans="2:6" outlineLevel="1" x14ac:dyDescent="0.25">
      <c r="B4270" s="34" t="s">
        <v>1057</v>
      </c>
      <c r="C4270" s="39">
        <v>1</v>
      </c>
      <c r="D4270" s="39" t="s">
        <v>231</v>
      </c>
      <c r="E4270" s="35">
        <v>66.38</v>
      </c>
      <c r="F4270" s="35">
        <f t="shared" si="132"/>
        <v>66.38</v>
      </c>
    </row>
    <row r="4271" spans="2:6" outlineLevel="1" x14ac:dyDescent="0.25">
      <c r="B4271" s="34" t="s">
        <v>1026</v>
      </c>
      <c r="C4271" s="39">
        <v>0.04</v>
      </c>
      <c r="D4271" s="39" t="s">
        <v>195</v>
      </c>
      <c r="E4271" s="35">
        <v>672.6</v>
      </c>
      <c r="F4271" s="35">
        <f t="shared" si="132"/>
        <v>26.904</v>
      </c>
    </row>
    <row r="4272" spans="2:6" outlineLevel="1" x14ac:dyDescent="0.25">
      <c r="B4272" s="34" t="s">
        <v>1041</v>
      </c>
      <c r="C4272" s="39">
        <v>1</v>
      </c>
      <c r="D4272" s="39" t="s">
        <v>231</v>
      </c>
      <c r="E4272" s="35">
        <v>165.67</v>
      </c>
      <c r="F4272" s="35">
        <f t="shared" si="132"/>
        <v>165.67</v>
      </c>
    </row>
    <row r="4273" spans="2:6" outlineLevel="1" x14ac:dyDescent="0.25">
      <c r="B4273" s="34" t="s">
        <v>1042</v>
      </c>
      <c r="C4273" s="39">
        <v>1</v>
      </c>
      <c r="D4273" s="39" t="s">
        <v>231</v>
      </c>
      <c r="E4273" s="35">
        <v>10.62</v>
      </c>
      <c r="F4273" s="35">
        <f t="shared" si="132"/>
        <v>10.62</v>
      </c>
    </row>
    <row r="4274" spans="2:6" outlineLevel="1" x14ac:dyDescent="0.25">
      <c r="B4274" s="34" t="s">
        <v>1043</v>
      </c>
      <c r="C4274" s="39">
        <v>1</v>
      </c>
      <c r="D4274" s="39" t="s">
        <v>231</v>
      </c>
      <c r="E4274" s="35">
        <v>10.07</v>
      </c>
      <c r="F4274" s="35">
        <f t="shared" si="132"/>
        <v>10.07</v>
      </c>
    </row>
    <row r="4275" spans="2:6" outlineLevel="1" x14ac:dyDescent="0.25">
      <c r="B4275" s="34" t="s">
        <v>1044</v>
      </c>
      <c r="C4275" s="39">
        <v>1</v>
      </c>
      <c r="D4275" s="39" t="s">
        <v>231</v>
      </c>
      <c r="E4275" s="35">
        <v>215.06</v>
      </c>
      <c r="F4275" s="35">
        <f t="shared" si="132"/>
        <v>215.06</v>
      </c>
    </row>
    <row r="4276" spans="2:6" outlineLevel="1" x14ac:dyDescent="0.25">
      <c r="B4276" s="34" t="s">
        <v>1027</v>
      </c>
      <c r="C4276" s="39">
        <v>0.7</v>
      </c>
      <c r="D4276" s="39" t="s">
        <v>134</v>
      </c>
      <c r="E4276" s="35">
        <v>8.9600000000000009</v>
      </c>
      <c r="F4276" s="35">
        <f t="shared" si="132"/>
        <v>6.2720000000000002</v>
      </c>
    </row>
    <row r="4277" spans="2:6" outlineLevel="1" x14ac:dyDescent="0.25">
      <c r="B4277" s="34" t="s">
        <v>1028</v>
      </c>
      <c r="C4277" s="39">
        <v>0.12</v>
      </c>
      <c r="D4277" s="39" t="s">
        <v>258</v>
      </c>
      <c r="E4277" s="35">
        <v>572.64</v>
      </c>
      <c r="F4277" s="35">
        <f t="shared" si="132"/>
        <v>68.716799999999992</v>
      </c>
    </row>
    <row r="4278" spans="2:6" outlineLevel="1" x14ac:dyDescent="0.25">
      <c r="B4278" s="34" t="s">
        <v>1015</v>
      </c>
      <c r="C4278" s="39">
        <v>1</v>
      </c>
      <c r="D4278" s="39" t="s">
        <v>231</v>
      </c>
      <c r="E4278" s="35">
        <v>1204.8499999999999</v>
      </c>
      <c r="F4278" s="35">
        <f t="shared" si="132"/>
        <v>1204.8499999999999</v>
      </c>
    </row>
    <row r="4279" spans="2:6" outlineLevel="1" x14ac:dyDescent="0.25">
      <c r="B4279" s="34" t="s">
        <v>1030</v>
      </c>
      <c r="C4279" s="39">
        <v>1</v>
      </c>
      <c r="D4279" s="39" t="s">
        <v>231</v>
      </c>
      <c r="E4279" s="35">
        <v>1206.06</v>
      </c>
      <c r="F4279" s="35">
        <f t="shared" si="132"/>
        <v>1206.06</v>
      </c>
    </row>
    <row r="4280" spans="2:6" outlineLevel="1" x14ac:dyDescent="0.25">
      <c r="B4280" s="34" t="s">
        <v>1058</v>
      </c>
      <c r="C4280" s="39">
        <v>1</v>
      </c>
      <c r="D4280" s="39" t="s">
        <v>231</v>
      </c>
      <c r="E4280" s="35">
        <v>1073.52</v>
      </c>
      <c r="F4280" s="35">
        <f t="shared" si="132"/>
        <v>1073.52</v>
      </c>
    </row>
    <row r="4281" spans="2:6" outlineLevel="1" x14ac:dyDescent="0.25">
      <c r="B4281" s="34"/>
      <c r="C4281" s="39"/>
      <c r="D4281" s="39"/>
      <c r="E4281" s="35"/>
      <c r="F4281" s="35"/>
    </row>
    <row r="4282" spans="2:6" outlineLevel="1" x14ac:dyDescent="0.25">
      <c r="B4282" s="33" t="s">
        <v>1066</v>
      </c>
      <c r="C4282" s="50"/>
      <c r="D4282" s="50"/>
      <c r="E4282" s="40" t="s">
        <v>231</v>
      </c>
      <c r="F4282" s="40">
        <f>SUM(F4283:F4304)</f>
        <v>10150.7449</v>
      </c>
    </row>
    <row r="4283" spans="2:6" outlineLevel="1" x14ac:dyDescent="0.25">
      <c r="B4283" s="34" t="s">
        <v>1067</v>
      </c>
      <c r="C4283" s="39">
        <v>0.17</v>
      </c>
      <c r="D4283" s="39" t="s">
        <v>367</v>
      </c>
      <c r="E4283" s="35">
        <v>299.93</v>
      </c>
      <c r="F4283" s="35">
        <f t="shared" ref="F4283:F4304" si="133">+C4283*E4283</f>
        <v>50.988100000000003</v>
      </c>
    </row>
    <row r="4284" spans="2:6" outlineLevel="1" x14ac:dyDescent="0.25">
      <c r="B4284" s="34" t="s">
        <v>1068</v>
      </c>
      <c r="C4284" s="39">
        <v>0.22</v>
      </c>
      <c r="D4284" s="39" t="s">
        <v>367</v>
      </c>
      <c r="E4284" s="35">
        <v>134.59</v>
      </c>
      <c r="F4284" s="35">
        <f t="shared" si="133"/>
        <v>29.6098</v>
      </c>
    </row>
    <row r="4285" spans="2:6" outlineLevel="1" x14ac:dyDescent="0.25">
      <c r="B4285" s="34" t="s">
        <v>990</v>
      </c>
      <c r="C4285" s="39">
        <v>1</v>
      </c>
      <c r="D4285" s="39" t="s">
        <v>231</v>
      </c>
      <c r="E4285" s="35">
        <v>61.66</v>
      </c>
      <c r="F4285" s="35">
        <f t="shared" si="133"/>
        <v>61.66</v>
      </c>
    </row>
    <row r="4286" spans="2:6" outlineLevel="1" x14ac:dyDescent="0.25">
      <c r="B4286" s="34" t="s">
        <v>991</v>
      </c>
      <c r="C4286" s="39">
        <v>1</v>
      </c>
      <c r="D4286" s="39" t="s">
        <v>231</v>
      </c>
      <c r="E4286" s="35">
        <v>16.100000000000001</v>
      </c>
      <c r="F4286" s="35">
        <f t="shared" si="133"/>
        <v>16.100000000000001</v>
      </c>
    </row>
    <row r="4287" spans="2:6" outlineLevel="1" x14ac:dyDescent="0.25">
      <c r="B4287" s="34" t="s">
        <v>992</v>
      </c>
      <c r="C4287" s="39">
        <v>1</v>
      </c>
      <c r="D4287" s="39" t="s">
        <v>231</v>
      </c>
      <c r="E4287" s="35">
        <v>17.7</v>
      </c>
      <c r="F4287" s="35">
        <f t="shared" si="133"/>
        <v>17.7</v>
      </c>
    </row>
    <row r="4288" spans="2:6" outlineLevel="1" x14ac:dyDescent="0.25">
      <c r="B4288" s="34" t="s">
        <v>1069</v>
      </c>
      <c r="C4288" s="39">
        <v>1</v>
      </c>
      <c r="D4288" s="39" t="s">
        <v>231</v>
      </c>
      <c r="E4288" s="35">
        <v>43.06</v>
      </c>
      <c r="F4288" s="35">
        <f t="shared" si="133"/>
        <v>43.06</v>
      </c>
    </row>
    <row r="4289" spans="2:6" outlineLevel="1" x14ac:dyDescent="0.25">
      <c r="B4289" s="34" t="s">
        <v>994</v>
      </c>
      <c r="C4289" s="39">
        <v>0.24</v>
      </c>
      <c r="D4289" s="39" t="s">
        <v>995</v>
      </c>
      <c r="E4289" s="35">
        <v>57.02</v>
      </c>
      <c r="F4289" s="35">
        <f t="shared" si="133"/>
        <v>13.684800000000001</v>
      </c>
    </row>
    <row r="4290" spans="2:6" outlineLevel="1" x14ac:dyDescent="0.25">
      <c r="B4290" s="34" t="s">
        <v>1017</v>
      </c>
      <c r="C4290" s="39">
        <v>2</v>
      </c>
      <c r="D4290" s="39" t="s">
        <v>231</v>
      </c>
      <c r="E4290" s="35">
        <v>30.68</v>
      </c>
      <c r="F4290" s="35">
        <f t="shared" si="133"/>
        <v>61.36</v>
      </c>
    </row>
    <row r="4291" spans="2:6" outlineLevel="1" x14ac:dyDescent="0.25">
      <c r="B4291" s="34" t="s">
        <v>1018</v>
      </c>
      <c r="C4291" s="39">
        <v>0.46</v>
      </c>
      <c r="D4291" s="39" t="s">
        <v>367</v>
      </c>
      <c r="E4291" s="35">
        <v>484.89</v>
      </c>
      <c r="F4291" s="35">
        <f t="shared" si="133"/>
        <v>223.04939999999999</v>
      </c>
    </row>
    <row r="4292" spans="2:6" outlineLevel="1" x14ac:dyDescent="0.25">
      <c r="B4292" s="34" t="s">
        <v>1019</v>
      </c>
      <c r="C4292" s="39">
        <v>4</v>
      </c>
      <c r="D4292" s="39" t="s">
        <v>231</v>
      </c>
      <c r="E4292" s="35">
        <v>25.96</v>
      </c>
      <c r="F4292" s="35">
        <f t="shared" si="133"/>
        <v>103.84</v>
      </c>
    </row>
    <row r="4293" spans="2:6" outlineLevel="1" x14ac:dyDescent="0.25">
      <c r="B4293" s="34" t="s">
        <v>1022</v>
      </c>
      <c r="C4293" s="39">
        <v>0.05</v>
      </c>
      <c r="D4293" s="39" t="s">
        <v>411</v>
      </c>
      <c r="E4293" s="35">
        <v>729.24</v>
      </c>
      <c r="F4293" s="35">
        <f t="shared" si="133"/>
        <v>36.462000000000003</v>
      </c>
    </row>
    <row r="4294" spans="2:6" outlineLevel="1" x14ac:dyDescent="0.25">
      <c r="B4294" s="34" t="s">
        <v>1070</v>
      </c>
      <c r="C4294" s="39">
        <v>1</v>
      </c>
      <c r="D4294" s="39" t="s">
        <v>231</v>
      </c>
      <c r="E4294" s="35">
        <v>4084.51</v>
      </c>
      <c r="F4294" s="35">
        <f t="shared" si="133"/>
        <v>4084.51</v>
      </c>
    </row>
    <row r="4295" spans="2:6" outlineLevel="1" x14ac:dyDescent="0.25">
      <c r="B4295" s="34" t="s">
        <v>1071</v>
      </c>
      <c r="C4295" s="39">
        <v>1</v>
      </c>
      <c r="D4295" s="39" t="s">
        <v>231</v>
      </c>
      <c r="E4295" s="35">
        <v>118</v>
      </c>
      <c r="F4295" s="35">
        <f t="shared" si="133"/>
        <v>118</v>
      </c>
    </row>
    <row r="4296" spans="2:6" outlineLevel="1" x14ac:dyDescent="0.25">
      <c r="B4296" s="34" t="s">
        <v>1072</v>
      </c>
      <c r="C4296" s="39">
        <v>2</v>
      </c>
      <c r="D4296" s="39" t="s">
        <v>231</v>
      </c>
      <c r="E4296" s="35">
        <v>120.71</v>
      </c>
      <c r="F4296" s="35">
        <f t="shared" si="133"/>
        <v>241.42</v>
      </c>
    </row>
    <row r="4297" spans="2:6" outlineLevel="1" x14ac:dyDescent="0.25">
      <c r="B4297" s="34" t="s">
        <v>1073</v>
      </c>
      <c r="C4297" s="39">
        <v>1</v>
      </c>
      <c r="D4297" s="39" t="s">
        <v>231</v>
      </c>
      <c r="E4297" s="35">
        <v>52.57</v>
      </c>
      <c r="F4297" s="35">
        <f t="shared" si="133"/>
        <v>52.57</v>
      </c>
    </row>
    <row r="4298" spans="2:6" outlineLevel="1" x14ac:dyDescent="0.25">
      <c r="B4298" s="34" t="s">
        <v>1026</v>
      </c>
      <c r="C4298" s="39">
        <v>0.03</v>
      </c>
      <c r="D4298" s="39" t="s">
        <v>195</v>
      </c>
      <c r="E4298" s="35">
        <v>672.6</v>
      </c>
      <c r="F4298" s="35">
        <f t="shared" si="133"/>
        <v>20.178000000000001</v>
      </c>
    </row>
    <row r="4299" spans="2:6" outlineLevel="1" x14ac:dyDescent="0.25">
      <c r="B4299" s="34" t="s">
        <v>1074</v>
      </c>
      <c r="C4299" s="39">
        <v>2</v>
      </c>
      <c r="D4299" s="39" t="s">
        <v>231</v>
      </c>
      <c r="E4299" s="35">
        <v>441.8</v>
      </c>
      <c r="F4299" s="35">
        <f t="shared" si="133"/>
        <v>883.6</v>
      </c>
    </row>
    <row r="4300" spans="2:6" outlineLevel="1" x14ac:dyDescent="0.25">
      <c r="B4300" s="34" t="s">
        <v>1027</v>
      </c>
      <c r="C4300" s="39">
        <v>1.1000000000000001</v>
      </c>
      <c r="D4300" s="39" t="s">
        <v>134</v>
      </c>
      <c r="E4300" s="35">
        <v>8.9600000000000009</v>
      </c>
      <c r="F4300" s="35">
        <f t="shared" si="133"/>
        <v>9.8560000000000016</v>
      </c>
    </row>
    <row r="4301" spans="2:6" outlineLevel="1" x14ac:dyDescent="0.25">
      <c r="B4301" s="34" t="s">
        <v>1028</v>
      </c>
      <c r="C4301" s="39">
        <v>0.12</v>
      </c>
      <c r="D4301" s="39" t="s">
        <v>258</v>
      </c>
      <c r="E4301" s="35">
        <v>572.64</v>
      </c>
      <c r="F4301" s="35">
        <f t="shared" si="133"/>
        <v>68.716799999999992</v>
      </c>
    </row>
    <row r="4302" spans="2:6" outlineLevel="1" x14ac:dyDescent="0.25">
      <c r="B4302" s="34" t="s">
        <v>1045</v>
      </c>
      <c r="C4302" s="39">
        <v>1</v>
      </c>
      <c r="D4302" s="39" t="s">
        <v>231</v>
      </c>
      <c r="E4302" s="35">
        <v>935.66</v>
      </c>
      <c r="F4302" s="35">
        <f t="shared" si="133"/>
        <v>935.66</v>
      </c>
    </row>
    <row r="4303" spans="2:6" outlineLevel="1" x14ac:dyDescent="0.25">
      <c r="B4303" s="34" t="s">
        <v>1075</v>
      </c>
      <c r="C4303" s="39">
        <v>2</v>
      </c>
      <c r="D4303" s="39" t="s">
        <v>231</v>
      </c>
      <c r="E4303" s="35">
        <v>936.33</v>
      </c>
      <c r="F4303" s="35">
        <f t="shared" si="133"/>
        <v>1872.66</v>
      </c>
    </row>
    <row r="4304" spans="2:6" outlineLevel="1" x14ac:dyDescent="0.25">
      <c r="B4304" s="34" t="s">
        <v>1076</v>
      </c>
      <c r="C4304" s="39">
        <v>1</v>
      </c>
      <c r="D4304" s="39" t="s">
        <v>231</v>
      </c>
      <c r="E4304" s="35">
        <v>1206.06</v>
      </c>
      <c r="F4304" s="35">
        <f t="shared" si="133"/>
        <v>1206.06</v>
      </c>
    </row>
    <row r="4305" spans="2:6" outlineLevel="1" x14ac:dyDescent="0.25">
      <c r="B4305" s="34"/>
      <c r="C4305" s="39"/>
      <c r="D4305" s="39"/>
      <c r="E4305" s="35"/>
      <c r="F4305" s="35"/>
    </row>
    <row r="4306" spans="2:6" outlineLevel="1" x14ac:dyDescent="0.25">
      <c r="B4306" s="33" t="s">
        <v>1077</v>
      </c>
      <c r="C4306" s="50"/>
      <c r="D4306" s="50"/>
      <c r="E4306" s="40" t="s">
        <v>231</v>
      </c>
      <c r="F4306" s="40">
        <f>SUM(F4307:F4329)</f>
        <v>6729.8055000000004</v>
      </c>
    </row>
    <row r="4307" spans="2:6" outlineLevel="1" x14ac:dyDescent="0.25">
      <c r="B4307" s="34" t="s">
        <v>1067</v>
      </c>
      <c r="C4307" s="39">
        <v>0.17</v>
      </c>
      <c r="D4307" s="39" t="s">
        <v>367</v>
      </c>
      <c r="E4307" s="35">
        <v>299.93</v>
      </c>
      <c r="F4307" s="35">
        <f t="shared" ref="F4307:F4329" si="134">+C4307*E4307</f>
        <v>50.988100000000003</v>
      </c>
    </row>
    <row r="4308" spans="2:6" outlineLevel="1" x14ac:dyDescent="0.25">
      <c r="B4308" s="34" t="s">
        <v>1068</v>
      </c>
      <c r="C4308" s="39">
        <v>0.11</v>
      </c>
      <c r="D4308" s="39" t="s">
        <v>367</v>
      </c>
      <c r="E4308" s="35">
        <v>134.59</v>
      </c>
      <c r="F4308" s="35">
        <f t="shared" si="134"/>
        <v>14.8049</v>
      </c>
    </row>
    <row r="4309" spans="2:6" outlineLevel="1" x14ac:dyDescent="0.25">
      <c r="B4309" s="34" t="s">
        <v>990</v>
      </c>
      <c r="C4309" s="39">
        <v>1</v>
      </c>
      <c r="D4309" s="39" t="s">
        <v>231</v>
      </c>
      <c r="E4309" s="35">
        <v>61.66</v>
      </c>
      <c r="F4309" s="35">
        <f t="shared" si="134"/>
        <v>61.66</v>
      </c>
    </row>
    <row r="4310" spans="2:6" outlineLevel="1" x14ac:dyDescent="0.25">
      <c r="B4310" s="34" t="s">
        <v>991</v>
      </c>
      <c r="C4310" s="39">
        <v>1</v>
      </c>
      <c r="D4310" s="39" t="s">
        <v>231</v>
      </c>
      <c r="E4310" s="35">
        <v>16.100000000000001</v>
      </c>
      <c r="F4310" s="35">
        <f t="shared" si="134"/>
        <v>16.100000000000001</v>
      </c>
    </row>
    <row r="4311" spans="2:6" outlineLevel="1" x14ac:dyDescent="0.25">
      <c r="B4311" s="34" t="s">
        <v>992</v>
      </c>
      <c r="C4311" s="39">
        <v>1</v>
      </c>
      <c r="D4311" s="39" t="s">
        <v>231</v>
      </c>
      <c r="E4311" s="35">
        <v>17.7</v>
      </c>
      <c r="F4311" s="35">
        <f t="shared" si="134"/>
        <v>17.7</v>
      </c>
    </row>
    <row r="4312" spans="2:6" outlineLevel="1" x14ac:dyDescent="0.25">
      <c r="B4312" s="34" t="s">
        <v>1069</v>
      </c>
      <c r="C4312" s="39">
        <v>1</v>
      </c>
      <c r="D4312" s="39" t="s">
        <v>231</v>
      </c>
      <c r="E4312" s="35">
        <v>43.06</v>
      </c>
      <c r="F4312" s="35">
        <f t="shared" si="134"/>
        <v>43.06</v>
      </c>
    </row>
    <row r="4313" spans="2:6" outlineLevel="1" x14ac:dyDescent="0.25">
      <c r="B4313" s="34" t="s">
        <v>994</v>
      </c>
      <c r="C4313" s="39">
        <v>0.24</v>
      </c>
      <c r="D4313" s="39" t="s">
        <v>995</v>
      </c>
      <c r="E4313" s="35">
        <v>57.02</v>
      </c>
      <c r="F4313" s="35">
        <f t="shared" si="134"/>
        <v>13.684800000000001</v>
      </c>
    </row>
    <row r="4314" spans="2:6" outlineLevel="1" x14ac:dyDescent="0.25">
      <c r="B4314" s="34" t="s">
        <v>1017</v>
      </c>
      <c r="C4314" s="39">
        <v>1</v>
      </c>
      <c r="D4314" s="39" t="s">
        <v>231</v>
      </c>
      <c r="E4314" s="35">
        <v>30.68</v>
      </c>
      <c r="F4314" s="35">
        <f t="shared" si="134"/>
        <v>30.68</v>
      </c>
    </row>
    <row r="4315" spans="2:6" outlineLevel="1" x14ac:dyDescent="0.25">
      <c r="B4315" s="34" t="s">
        <v>1018</v>
      </c>
      <c r="C4315" s="39">
        <v>0.37</v>
      </c>
      <c r="D4315" s="39" t="s">
        <v>367</v>
      </c>
      <c r="E4315" s="35">
        <v>484.89</v>
      </c>
      <c r="F4315" s="35">
        <f t="shared" si="134"/>
        <v>179.4093</v>
      </c>
    </row>
    <row r="4316" spans="2:6" outlineLevel="1" x14ac:dyDescent="0.25">
      <c r="B4316" s="34" t="s">
        <v>1019</v>
      </c>
      <c r="C4316" s="39">
        <v>2</v>
      </c>
      <c r="D4316" s="39" t="s">
        <v>231</v>
      </c>
      <c r="E4316" s="35">
        <v>25.96</v>
      </c>
      <c r="F4316" s="35">
        <f t="shared" si="134"/>
        <v>51.92</v>
      </c>
    </row>
    <row r="4317" spans="2:6" outlineLevel="1" x14ac:dyDescent="0.25">
      <c r="B4317" s="34" t="s">
        <v>1022</v>
      </c>
      <c r="C4317" s="39">
        <v>0.04</v>
      </c>
      <c r="D4317" s="39" t="s">
        <v>411</v>
      </c>
      <c r="E4317" s="35">
        <v>729.24</v>
      </c>
      <c r="F4317" s="35">
        <f t="shared" si="134"/>
        <v>29.169600000000003</v>
      </c>
    </row>
    <row r="4318" spans="2:6" outlineLevel="1" x14ac:dyDescent="0.25">
      <c r="B4318" s="34" t="s">
        <v>1078</v>
      </c>
      <c r="C4318" s="39">
        <v>1</v>
      </c>
      <c r="D4318" s="39" t="s">
        <v>231</v>
      </c>
      <c r="E4318" s="35">
        <v>2603.63</v>
      </c>
      <c r="F4318" s="35">
        <f t="shared" si="134"/>
        <v>2603.63</v>
      </c>
    </row>
    <row r="4319" spans="2:6" outlineLevel="1" x14ac:dyDescent="0.25">
      <c r="B4319" s="34" t="s">
        <v>1071</v>
      </c>
      <c r="C4319" s="39">
        <v>1</v>
      </c>
      <c r="D4319" s="39" t="s">
        <v>231</v>
      </c>
      <c r="E4319" s="35">
        <v>88.5</v>
      </c>
      <c r="F4319" s="35">
        <f t="shared" si="134"/>
        <v>88.5</v>
      </c>
    </row>
    <row r="4320" spans="2:6" outlineLevel="1" x14ac:dyDescent="0.25">
      <c r="B4320" s="34" t="s">
        <v>1072</v>
      </c>
      <c r="C4320" s="39">
        <v>1</v>
      </c>
      <c r="D4320" s="39" t="s">
        <v>231</v>
      </c>
      <c r="E4320" s="35">
        <v>120.71</v>
      </c>
      <c r="F4320" s="35">
        <f t="shared" si="134"/>
        <v>120.71</v>
      </c>
    </row>
    <row r="4321" spans="2:6" outlineLevel="1" x14ac:dyDescent="0.25">
      <c r="B4321" s="34" t="s">
        <v>1073</v>
      </c>
      <c r="C4321" s="39">
        <v>1</v>
      </c>
      <c r="D4321" s="39" t="s">
        <v>231</v>
      </c>
      <c r="E4321" s="35">
        <v>52.57</v>
      </c>
      <c r="F4321" s="35">
        <f t="shared" si="134"/>
        <v>52.57</v>
      </c>
    </row>
    <row r="4322" spans="2:6" outlineLevel="1" x14ac:dyDescent="0.25">
      <c r="B4322" s="34" t="s">
        <v>1026</v>
      </c>
      <c r="C4322" s="39">
        <v>0.03</v>
      </c>
      <c r="D4322" s="39" t="s">
        <v>195</v>
      </c>
      <c r="E4322" s="35">
        <v>672.6</v>
      </c>
      <c r="F4322" s="35">
        <f t="shared" si="134"/>
        <v>20.178000000000001</v>
      </c>
    </row>
    <row r="4323" spans="2:6" outlineLevel="1" x14ac:dyDescent="0.25">
      <c r="B4323" s="34" t="s">
        <v>1074</v>
      </c>
      <c r="C4323" s="39">
        <v>1</v>
      </c>
      <c r="D4323" s="39" t="s">
        <v>231</v>
      </c>
      <c r="E4323" s="35">
        <v>441.8</v>
      </c>
      <c r="F4323" s="35">
        <f t="shared" si="134"/>
        <v>441.8</v>
      </c>
    </row>
    <row r="4324" spans="2:6" outlineLevel="1" x14ac:dyDescent="0.25">
      <c r="B4324" s="34" t="s">
        <v>1027</v>
      </c>
      <c r="C4324" s="39">
        <v>0.5</v>
      </c>
      <c r="D4324" s="39" t="s">
        <v>134</v>
      </c>
      <c r="E4324" s="35">
        <v>8.9600000000000009</v>
      </c>
      <c r="F4324" s="35">
        <f t="shared" si="134"/>
        <v>4.4800000000000004</v>
      </c>
    </row>
    <row r="4325" spans="2:6" outlineLevel="1" x14ac:dyDescent="0.25">
      <c r="B4325" s="34" t="s">
        <v>1028</v>
      </c>
      <c r="C4325" s="39">
        <v>0.12</v>
      </c>
      <c r="D4325" s="39" t="s">
        <v>258</v>
      </c>
      <c r="E4325" s="35">
        <v>572.64</v>
      </c>
      <c r="F4325" s="35">
        <f t="shared" si="134"/>
        <v>68.716799999999992</v>
      </c>
    </row>
    <row r="4326" spans="2:6" outlineLevel="1" x14ac:dyDescent="0.25">
      <c r="B4326" s="34" t="s">
        <v>1045</v>
      </c>
      <c r="C4326" s="39">
        <v>1</v>
      </c>
      <c r="D4326" s="39" t="s">
        <v>231</v>
      </c>
      <c r="E4326" s="35">
        <v>935.66</v>
      </c>
      <c r="F4326" s="35">
        <f t="shared" si="134"/>
        <v>935.66</v>
      </c>
    </row>
    <row r="4327" spans="2:6" outlineLevel="1" x14ac:dyDescent="0.25">
      <c r="B4327" s="34" t="s">
        <v>1075</v>
      </c>
      <c r="C4327" s="39">
        <v>1</v>
      </c>
      <c r="D4327" s="39" t="s">
        <v>231</v>
      </c>
      <c r="E4327" s="35">
        <v>936.33</v>
      </c>
      <c r="F4327" s="35">
        <f t="shared" si="134"/>
        <v>936.33</v>
      </c>
    </row>
    <row r="4328" spans="2:6" outlineLevel="1" x14ac:dyDescent="0.25">
      <c r="B4328" s="34" t="s">
        <v>1079</v>
      </c>
      <c r="C4328" s="39">
        <v>0.6</v>
      </c>
      <c r="D4328" s="39" t="s">
        <v>290</v>
      </c>
      <c r="E4328" s="35">
        <v>19.54</v>
      </c>
      <c r="F4328" s="35">
        <f t="shared" si="134"/>
        <v>11.723999999999998</v>
      </c>
    </row>
    <row r="4329" spans="2:6" outlineLevel="1" x14ac:dyDescent="0.25">
      <c r="B4329" s="34" t="s">
        <v>1080</v>
      </c>
      <c r="C4329" s="39">
        <v>1</v>
      </c>
      <c r="D4329" s="39" t="s">
        <v>231</v>
      </c>
      <c r="E4329" s="35">
        <v>936.33</v>
      </c>
      <c r="F4329" s="35">
        <f t="shared" si="134"/>
        <v>936.33</v>
      </c>
    </row>
    <row r="4330" spans="2:6" outlineLevel="1" x14ac:dyDescent="0.25">
      <c r="B4330" s="34"/>
      <c r="C4330" s="39"/>
      <c r="D4330" s="39"/>
      <c r="E4330" s="35"/>
      <c r="F4330" s="35"/>
    </row>
    <row r="4331" spans="2:6" outlineLevel="1" x14ac:dyDescent="0.25">
      <c r="B4331" s="33" t="s">
        <v>1081</v>
      </c>
      <c r="C4331" s="50"/>
      <c r="D4331" s="50"/>
      <c r="E4331" s="40" t="s">
        <v>231</v>
      </c>
      <c r="F4331" s="40">
        <f>SUM(F4332:F4355)</f>
        <v>10542.354000000001</v>
      </c>
    </row>
    <row r="4332" spans="2:6" outlineLevel="1" x14ac:dyDescent="0.25">
      <c r="B4332" s="34" t="s">
        <v>988</v>
      </c>
      <c r="C4332" s="39">
        <v>0.33</v>
      </c>
      <c r="D4332" s="39" t="s">
        <v>367</v>
      </c>
      <c r="E4332" s="35">
        <v>299.93</v>
      </c>
      <c r="F4332" s="35">
        <f t="shared" ref="F4332:F4355" si="135">+C4332*E4332</f>
        <v>98.976900000000001</v>
      </c>
    </row>
    <row r="4333" spans="2:6" outlineLevel="1" x14ac:dyDescent="0.25">
      <c r="B4333" s="34" t="s">
        <v>990</v>
      </c>
      <c r="C4333" s="39">
        <v>1</v>
      </c>
      <c r="D4333" s="39" t="s">
        <v>231</v>
      </c>
      <c r="E4333" s="35">
        <v>61.66</v>
      </c>
      <c r="F4333" s="35">
        <f t="shared" si="135"/>
        <v>61.66</v>
      </c>
    </row>
    <row r="4334" spans="2:6" outlineLevel="1" x14ac:dyDescent="0.25">
      <c r="B4334" s="34" t="s">
        <v>991</v>
      </c>
      <c r="C4334" s="39">
        <v>1</v>
      </c>
      <c r="D4334" s="39" t="s">
        <v>231</v>
      </c>
      <c r="E4334" s="35">
        <v>16.100000000000001</v>
      </c>
      <c r="F4334" s="35">
        <f t="shared" si="135"/>
        <v>16.100000000000001</v>
      </c>
    </row>
    <row r="4335" spans="2:6" outlineLevel="1" x14ac:dyDescent="0.25">
      <c r="B4335" s="34" t="s">
        <v>992</v>
      </c>
      <c r="C4335" s="39">
        <v>2</v>
      </c>
      <c r="D4335" s="39" t="s">
        <v>231</v>
      </c>
      <c r="E4335" s="35">
        <v>17.7</v>
      </c>
      <c r="F4335" s="35">
        <f t="shared" si="135"/>
        <v>35.4</v>
      </c>
    </row>
    <row r="4336" spans="2:6" outlineLevel="1" x14ac:dyDescent="0.25">
      <c r="B4336" s="34" t="s">
        <v>994</v>
      </c>
      <c r="C4336" s="39">
        <v>0.24</v>
      </c>
      <c r="D4336" s="39" t="s">
        <v>995</v>
      </c>
      <c r="E4336" s="35">
        <v>57.02</v>
      </c>
      <c r="F4336" s="35">
        <f t="shared" si="135"/>
        <v>13.684800000000001</v>
      </c>
    </row>
    <row r="4337" spans="2:6" outlineLevel="1" x14ac:dyDescent="0.25">
      <c r="B4337" s="34" t="s">
        <v>1017</v>
      </c>
      <c r="C4337" s="39">
        <v>2</v>
      </c>
      <c r="D4337" s="39" t="s">
        <v>231</v>
      </c>
      <c r="E4337" s="35">
        <v>30.68</v>
      </c>
      <c r="F4337" s="35">
        <f t="shared" si="135"/>
        <v>61.36</v>
      </c>
    </row>
    <row r="4338" spans="2:6" outlineLevel="1" x14ac:dyDescent="0.25">
      <c r="B4338" s="34" t="s">
        <v>1018</v>
      </c>
      <c r="C4338" s="39">
        <v>0.47</v>
      </c>
      <c r="D4338" s="39" t="s">
        <v>367</v>
      </c>
      <c r="E4338" s="35">
        <v>484.89</v>
      </c>
      <c r="F4338" s="35">
        <f t="shared" si="135"/>
        <v>227.89829999999998</v>
      </c>
    </row>
    <row r="4339" spans="2:6" outlineLevel="1" x14ac:dyDescent="0.25">
      <c r="B4339" s="34" t="s">
        <v>1019</v>
      </c>
      <c r="C4339" s="39">
        <v>4</v>
      </c>
      <c r="D4339" s="39" t="s">
        <v>231</v>
      </c>
      <c r="E4339" s="35">
        <v>25.96</v>
      </c>
      <c r="F4339" s="35">
        <f t="shared" si="135"/>
        <v>103.84</v>
      </c>
    </row>
    <row r="4340" spans="2:6" outlineLevel="1" x14ac:dyDescent="0.25">
      <c r="B4340" s="34" t="s">
        <v>1034</v>
      </c>
      <c r="C4340" s="39">
        <v>2</v>
      </c>
      <c r="D4340" s="39" t="s">
        <v>231</v>
      </c>
      <c r="E4340" s="35">
        <v>20</v>
      </c>
      <c r="F4340" s="35">
        <f t="shared" si="135"/>
        <v>40</v>
      </c>
    </row>
    <row r="4341" spans="2:6" outlineLevel="1" x14ac:dyDescent="0.25">
      <c r="B4341" s="34" t="s">
        <v>1022</v>
      </c>
      <c r="C4341" s="39">
        <v>0.05</v>
      </c>
      <c r="D4341" s="39" t="s">
        <v>411</v>
      </c>
      <c r="E4341" s="35">
        <v>729.24</v>
      </c>
      <c r="F4341" s="35">
        <f t="shared" si="135"/>
        <v>36.462000000000003</v>
      </c>
    </row>
    <row r="4342" spans="2:6" outlineLevel="1" x14ac:dyDescent="0.25">
      <c r="B4342" s="34" t="s">
        <v>1082</v>
      </c>
      <c r="C4342" s="39">
        <v>1</v>
      </c>
      <c r="D4342" s="39" t="s">
        <v>231</v>
      </c>
      <c r="E4342" s="35">
        <v>1995</v>
      </c>
      <c r="F4342" s="35">
        <f t="shared" si="135"/>
        <v>1995</v>
      </c>
    </row>
    <row r="4343" spans="2:6" outlineLevel="1" x14ac:dyDescent="0.25">
      <c r="B4343" s="34" t="s">
        <v>1083</v>
      </c>
      <c r="C4343" s="39">
        <v>1</v>
      </c>
      <c r="D4343" s="39" t="s">
        <v>231</v>
      </c>
      <c r="E4343" s="35">
        <v>2564.9899999999998</v>
      </c>
      <c r="F4343" s="35">
        <f t="shared" si="135"/>
        <v>2564.9899999999998</v>
      </c>
    </row>
    <row r="4344" spans="2:6" outlineLevel="1" x14ac:dyDescent="0.25">
      <c r="B4344" s="34" t="s">
        <v>1084</v>
      </c>
      <c r="C4344" s="39">
        <v>1</v>
      </c>
      <c r="D4344" s="39" t="s">
        <v>231</v>
      </c>
      <c r="E4344" s="35">
        <v>262.85000000000002</v>
      </c>
      <c r="F4344" s="35">
        <f t="shared" si="135"/>
        <v>262.85000000000002</v>
      </c>
    </row>
    <row r="4345" spans="2:6" outlineLevel="1" x14ac:dyDescent="0.25">
      <c r="B4345" s="34" t="s">
        <v>1085</v>
      </c>
      <c r="C4345" s="39">
        <v>1</v>
      </c>
      <c r="D4345" s="39" t="s">
        <v>231</v>
      </c>
      <c r="E4345" s="35">
        <v>192.6</v>
      </c>
      <c r="F4345" s="35">
        <f t="shared" si="135"/>
        <v>192.6</v>
      </c>
    </row>
    <row r="4346" spans="2:6" outlineLevel="1" x14ac:dyDescent="0.25">
      <c r="B4346" s="34" t="s">
        <v>1026</v>
      </c>
      <c r="C4346" s="39">
        <v>0.03</v>
      </c>
      <c r="D4346" s="39" t="s">
        <v>195</v>
      </c>
      <c r="E4346" s="35">
        <v>672.6</v>
      </c>
      <c r="F4346" s="35">
        <f t="shared" si="135"/>
        <v>20.178000000000001</v>
      </c>
    </row>
    <row r="4347" spans="2:6" outlineLevel="1" x14ac:dyDescent="0.25">
      <c r="B4347" s="34" t="s">
        <v>1041</v>
      </c>
      <c r="C4347" s="39">
        <v>2</v>
      </c>
      <c r="D4347" s="39" t="s">
        <v>231</v>
      </c>
      <c r="E4347" s="35">
        <v>165.67</v>
      </c>
      <c r="F4347" s="35">
        <f t="shared" si="135"/>
        <v>331.34</v>
      </c>
    </row>
    <row r="4348" spans="2:6" outlineLevel="1" x14ac:dyDescent="0.25">
      <c r="B4348" s="34" t="s">
        <v>1042</v>
      </c>
      <c r="C4348" s="39">
        <v>2</v>
      </c>
      <c r="D4348" s="39" t="s">
        <v>231</v>
      </c>
      <c r="E4348" s="35">
        <v>10.62</v>
      </c>
      <c r="F4348" s="35">
        <f t="shared" si="135"/>
        <v>21.24</v>
      </c>
    </row>
    <row r="4349" spans="2:6" outlineLevel="1" x14ac:dyDescent="0.25">
      <c r="B4349" s="34" t="s">
        <v>1043</v>
      </c>
      <c r="C4349" s="39">
        <v>2</v>
      </c>
      <c r="D4349" s="39" t="s">
        <v>231</v>
      </c>
      <c r="E4349" s="35">
        <v>10.07</v>
      </c>
      <c r="F4349" s="35">
        <f t="shared" si="135"/>
        <v>20.14</v>
      </c>
    </row>
    <row r="4350" spans="2:6" outlineLevel="1" x14ac:dyDescent="0.25">
      <c r="B4350" s="34" t="s">
        <v>1044</v>
      </c>
      <c r="C4350" s="39">
        <v>2</v>
      </c>
      <c r="D4350" s="39" t="s">
        <v>231</v>
      </c>
      <c r="E4350" s="35">
        <v>202.5</v>
      </c>
      <c r="F4350" s="35">
        <f t="shared" si="135"/>
        <v>405</v>
      </c>
    </row>
    <row r="4351" spans="2:6" outlineLevel="1" x14ac:dyDescent="0.25">
      <c r="B4351" s="34" t="s">
        <v>1027</v>
      </c>
      <c r="C4351" s="39">
        <v>1.4</v>
      </c>
      <c r="D4351" s="39" t="s">
        <v>134</v>
      </c>
      <c r="E4351" s="35">
        <v>8.9600000000000009</v>
      </c>
      <c r="F4351" s="35">
        <f t="shared" si="135"/>
        <v>12.544</v>
      </c>
    </row>
    <row r="4352" spans="2:6" outlineLevel="1" x14ac:dyDescent="0.25">
      <c r="B4352" s="34" t="s">
        <v>1028</v>
      </c>
      <c r="C4352" s="39">
        <v>0.25</v>
      </c>
      <c r="D4352" s="39" t="s">
        <v>258</v>
      </c>
      <c r="E4352" s="35">
        <v>572.64</v>
      </c>
      <c r="F4352" s="35">
        <f t="shared" si="135"/>
        <v>143.16</v>
      </c>
    </row>
    <row r="4353" spans="2:6" outlineLevel="1" x14ac:dyDescent="0.25">
      <c r="B4353" s="34" t="s">
        <v>1045</v>
      </c>
      <c r="C4353" s="39">
        <v>1</v>
      </c>
      <c r="D4353" s="39" t="s">
        <v>231</v>
      </c>
      <c r="E4353" s="35">
        <v>935.66</v>
      </c>
      <c r="F4353" s="35">
        <f t="shared" si="135"/>
        <v>935.66</v>
      </c>
    </row>
    <row r="4354" spans="2:6" outlineLevel="1" x14ac:dyDescent="0.25">
      <c r="B4354" s="34" t="s">
        <v>1030</v>
      </c>
      <c r="C4354" s="39">
        <v>2</v>
      </c>
      <c r="D4354" s="39" t="s">
        <v>231</v>
      </c>
      <c r="E4354" s="35">
        <v>936.33</v>
      </c>
      <c r="F4354" s="35">
        <f t="shared" si="135"/>
        <v>1872.66</v>
      </c>
    </row>
    <row r="4355" spans="2:6" outlineLevel="1" x14ac:dyDescent="0.25">
      <c r="B4355" s="34" t="s">
        <v>1086</v>
      </c>
      <c r="C4355" s="39">
        <v>1</v>
      </c>
      <c r="D4355" s="39" t="s">
        <v>231</v>
      </c>
      <c r="E4355" s="35">
        <v>1069.6099999999999</v>
      </c>
      <c r="F4355" s="35">
        <f t="shared" si="135"/>
        <v>1069.6099999999999</v>
      </c>
    </row>
    <row r="4356" spans="2:6" outlineLevel="1" x14ac:dyDescent="0.25">
      <c r="B4356" s="34"/>
      <c r="C4356" s="39"/>
      <c r="D4356" s="39"/>
      <c r="E4356" s="35"/>
      <c r="F4356" s="35"/>
    </row>
    <row r="4357" spans="2:6" outlineLevel="1" x14ac:dyDescent="0.25">
      <c r="B4357" s="33" t="s">
        <v>1087</v>
      </c>
      <c r="C4357" s="50"/>
      <c r="D4357" s="50"/>
      <c r="E4357" s="40" t="s">
        <v>231</v>
      </c>
      <c r="F4357" s="40">
        <f>SUM(F4358:F4381)</f>
        <v>10542.354000000001</v>
      </c>
    </row>
    <row r="4358" spans="2:6" outlineLevel="1" x14ac:dyDescent="0.25">
      <c r="B4358" s="34" t="s">
        <v>988</v>
      </c>
      <c r="C4358" s="39">
        <v>0.33</v>
      </c>
      <c r="D4358" s="39" t="s">
        <v>367</v>
      </c>
      <c r="E4358" s="35">
        <v>299.93</v>
      </c>
      <c r="F4358" s="35">
        <f t="shared" ref="F4358:F4381" si="136">+C4358*E4358</f>
        <v>98.976900000000001</v>
      </c>
    </row>
    <row r="4359" spans="2:6" outlineLevel="1" x14ac:dyDescent="0.25">
      <c r="B4359" s="34" t="s">
        <v>990</v>
      </c>
      <c r="C4359" s="39">
        <v>1</v>
      </c>
      <c r="D4359" s="39" t="s">
        <v>231</v>
      </c>
      <c r="E4359" s="35">
        <v>61.66</v>
      </c>
      <c r="F4359" s="35">
        <f t="shared" si="136"/>
        <v>61.66</v>
      </c>
    </row>
    <row r="4360" spans="2:6" outlineLevel="1" x14ac:dyDescent="0.25">
      <c r="B4360" s="34" t="s">
        <v>991</v>
      </c>
      <c r="C4360" s="39">
        <v>1</v>
      </c>
      <c r="D4360" s="39" t="s">
        <v>231</v>
      </c>
      <c r="E4360" s="35">
        <v>16.100000000000001</v>
      </c>
      <c r="F4360" s="35">
        <f t="shared" si="136"/>
        <v>16.100000000000001</v>
      </c>
    </row>
    <row r="4361" spans="2:6" outlineLevel="1" x14ac:dyDescent="0.25">
      <c r="B4361" s="34" t="s">
        <v>992</v>
      </c>
      <c r="C4361" s="39">
        <v>2</v>
      </c>
      <c r="D4361" s="39" t="s">
        <v>231</v>
      </c>
      <c r="E4361" s="35">
        <v>17.7</v>
      </c>
      <c r="F4361" s="35">
        <f t="shared" si="136"/>
        <v>35.4</v>
      </c>
    </row>
    <row r="4362" spans="2:6" outlineLevel="1" x14ac:dyDescent="0.25">
      <c r="B4362" s="34" t="s">
        <v>994</v>
      </c>
      <c r="C4362" s="39">
        <v>0.24</v>
      </c>
      <c r="D4362" s="39" t="s">
        <v>995</v>
      </c>
      <c r="E4362" s="35">
        <v>57.02</v>
      </c>
      <c r="F4362" s="35">
        <f t="shared" si="136"/>
        <v>13.684800000000001</v>
      </c>
    </row>
    <row r="4363" spans="2:6" outlineLevel="1" x14ac:dyDescent="0.25">
      <c r="B4363" s="34" t="s">
        <v>1017</v>
      </c>
      <c r="C4363" s="39">
        <v>2</v>
      </c>
      <c r="D4363" s="39" t="s">
        <v>231</v>
      </c>
      <c r="E4363" s="35">
        <v>30.68</v>
      </c>
      <c r="F4363" s="35">
        <f t="shared" si="136"/>
        <v>61.36</v>
      </c>
    </row>
    <row r="4364" spans="2:6" outlineLevel="1" x14ac:dyDescent="0.25">
      <c r="B4364" s="34" t="s">
        <v>1018</v>
      </c>
      <c r="C4364" s="39">
        <v>0.47</v>
      </c>
      <c r="D4364" s="39" t="s">
        <v>367</v>
      </c>
      <c r="E4364" s="35">
        <v>484.89</v>
      </c>
      <c r="F4364" s="35">
        <f t="shared" si="136"/>
        <v>227.89829999999998</v>
      </c>
    </row>
    <row r="4365" spans="2:6" outlineLevel="1" x14ac:dyDescent="0.25">
      <c r="B4365" s="34" t="s">
        <v>1019</v>
      </c>
      <c r="C4365" s="39">
        <v>4</v>
      </c>
      <c r="D4365" s="39" t="s">
        <v>231</v>
      </c>
      <c r="E4365" s="35">
        <v>25.96</v>
      </c>
      <c r="F4365" s="35">
        <f t="shared" si="136"/>
        <v>103.84</v>
      </c>
    </row>
    <row r="4366" spans="2:6" outlineLevel="1" x14ac:dyDescent="0.25">
      <c r="B4366" s="34" t="s">
        <v>1034</v>
      </c>
      <c r="C4366" s="39">
        <v>2</v>
      </c>
      <c r="D4366" s="39" t="s">
        <v>231</v>
      </c>
      <c r="E4366" s="35">
        <v>20</v>
      </c>
      <c r="F4366" s="35">
        <f t="shared" si="136"/>
        <v>40</v>
      </c>
    </row>
    <row r="4367" spans="2:6" outlineLevel="1" x14ac:dyDescent="0.25">
      <c r="B4367" s="34" t="s">
        <v>1022</v>
      </c>
      <c r="C4367" s="39">
        <v>0.05</v>
      </c>
      <c r="D4367" s="39" t="s">
        <v>411</v>
      </c>
      <c r="E4367" s="35">
        <v>729.24</v>
      </c>
      <c r="F4367" s="35">
        <f t="shared" si="136"/>
        <v>36.462000000000003</v>
      </c>
    </row>
    <row r="4368" spans="2:6" outlineLevel="1" x14ac:dyDescent="0.25">
      <c r="B4368" s="34" t="s">
        <v>1088</v>
      </c>
      <c r="C4368" s="39">
        <v>1</v>
      </c>
      <c r="D4368" s="39" t="s">
        <v>231</v>
      </c>
      <c r="E4368" s="35">
        <v>1995</v>
      </c>
      <c r="F4368" s="35">
        <f t="shared" si="136"/>
        <v>1995</v>
      </c>
    </row>
    <row r="4369" spans="2:6" outlineLevel="1" x14ac:dyDescent="0.25">
      <c r="B4369" s="34" t="s">
        <v>1083</v>
      </c>
      <c r="C4369" s="39">
        <v>1</v>
      </c>
      <c r="D4369" s="39" t="s">
        <v>231</v>
      </c>
      <c r="E4369" s="35">
        <v>2564.9899999999998</v>
      </c>
      <c r="F4369" s="35">
        <f t="shared" si="136"/>
        <v>2564.9899999999998</v>
      </c>
    </row>
    <row r="4370" spans="2:6" outlineLevel="1" x14ac:dyDescent="0.25">
      <c r="B4370" s="34" t="s">
        <v>1084</v>
      </c>
      <c r="C4370" s="39">
        <v>1</v>
      </c>
      <c r="D4370" s="39" t="s">
        <v>231</v>
      </c>
      <c r="E4370" s="35">
        <v>262.85000000000002</v>
      </c>
      <c r="F4370" s="35">
        <f t="shared" si="136"/>
        <v>262.85000000000002</v>
      </c>
    </row>
    <row r="4371" spans="2:6" outlineLevel="1" x14ac:dyDescent="0.25">
      <c r="B4371" s="34" t="s">
        <v>1085</v>
      </c>
      <c r="C4371" s="39">
        <v>1</v>
      </c>
      <c r="D4371" s="39" t="s">
        <v>231</v>
      </c>
      <c r="E4371" s="35">
        <v>192.6</v>
      </c>
      <c r="F4371" s="35">
        <f t="shared" si="136"/>
        <v>192.6</v>
      </c>
    </row>
    <row r="4372" spans="2:6" outlineLevel="1" x14ac:dyDescent="0.25">
      <c r="B4372" s="34" t="s">
        <v>1026</v>
      </c>
      <c r="C4372" s="39">
        <v>0.03</v>
      </c>
      <c r="D4372" s="39" t="s">
        <v>195</v>
      </c>
      <c r="E4372" s="35">
        <v>672.6</v>
      </c>
      <c r="F4372" s="35">
        <f t="shared" si="136"/>
        <v>20.178000000000001</v>
      </c>
    </row>
    <row r="4373" spans="2:6" outlineLevel="1" x14ac:dyDescent="0.25">
      <c r="B4373" s="34" t="s">
        <v>1041</v>
      </c>
      <c r="C4373" s="39">
        <v>2</v>
      </c>
      <c r="D4373" s="39" t="s">
        <v>231</v>
      </c>
      <c r="E4373" s="35">
        <v>165.67</v>
      </c>
      <c r="F4373" s="35">
        <f t="shared" si="136"/>
        <v>331.34</v>
      </c>
    </row>
    <row r="4374" spans="2:6" outlineLevel="1" x14ac:dyDescent="0.25">
      <c r="B4374" s="34" t="s">
        <v>1042</v>
      </c>
      <c r="C4374" s="39">
        <v>2</v>
      </c>
      <c r="D4374" s="39" t="s">
        <v>231</v>
      </c>
      <c r="E4374" s="35">
        <v>10.62</v>
      </c>
      <c r="F4374" s="35">
        <f t="shared" si="136"/>
        <v>21.24</v>
      </c>
    </row>
    <row r="4375" spans="2:6" outlineLevel="1" x14ac:dyDescent="0.25">
      <c r="B4375" s="34" t="s">
        <v>1043</v>
      </c>
      <c r="C4375" s="39">
        <v>2</v>
      </c>
      <c r="D4375" s="39" t="s">
        <v>231</v>
      </c>
      <c r="E4375" s="35">
        <v>10.07</v>
      </c>
      <c r="F4375" s="35">
        <f t="shared" si="136"/>
        <v>20.14</v>
      </c>
    </row>
    <row r="4376" spans="2:6" outlineLevel="1" x14ac:dyDescent="0.25">
      <c r="B4376" s="34" t="s">
        <v>1044</v>
      </c>
      <c r="C4376" s="39">
        <v>2</v>
      </c>
      <c r="D4376" s="39" t="s">
        <v>231</v>
      </c>
      <c r="E4376" s="35">
        <v>202.5</v>
      </c>
      <c r="F4376" s="35">
        <f t="shared" si="136"/>
        <v>405</v>
      </c>
    </row>
    <row r="4377" spans="2:6" outlineLevel="1" x14ac:dyDescent="0.25">
      <c r="B4377" s="34" t="s">
        <v>1027</v>
      </c>
      <c r="C4377" s="39">
        <v>1.4</v>
      </c>
      <c r="D4377" s="39" t="s">
        <v>134</v>
      </c>
      <c r="E4377" s="35">
        <v>8.9600000000000009</v>
      </c>
      <c r="F4377" s="35">
        <f t="shared" si="136"/>
        <v>12.544</v>
      </c>
    </row>
    <row r="4378" spans="2:6" outlineLevel="1" x14ac:dyDescent="0.25">
      <c r="B4378" s="34" t="s">
        <v>1028</v>
      </c>
      <c r="C4378" s="39">
        <v>0.25</v>
      </c>
      <c r="D4378" s="39" t="s">
        <v>258</v>
      </c>
      <c r="E4378" s="35">
        <v>572.64</v>
      </c>
      <c r="F4378" s="35">
        <f t="shared" si="136"/>
        <v>143.16</v>
      </c>
    </row>
    <row r="4379" spans="2:6" outlineLevel="1" x14ac:dyDescent="0.25">
      <c r="B4379" s="34" t="s">
        <v>1045</v>
      </c>
      <c r="C4379" s="39">
        <v>1</v>
      </c>
      <c r="D4379" s="39" t="s">
        <v>231</v>
      </c>
      <c r="E4379" s="35">
        <v>935.66</v>
      </c>
      <c r="F4379" s="35">
        <f t="shared" si="136"/>
        <v>935.66</v>
      </c>
    </row>
    <row r="4380" spans="2:6" outlineLevel="1" x14ac:dyDescent="0.25">
      <c r="B4380" s="34" t="s">
        <v>1030</v>
      </c>
      <c r="C4380" s="39">
        <v>2</v>
      </c>
      <c r="D4380" s="39" t="s">
        <v>231</v>
      </c>
      <c r="E4380" s="35">
        <v>936.33</v>
      </c>
      <c r="F4380" s="35">
        <f t="shared" si="136"/>
        <v>1872.66</v>
      </c>
    </row>
    <row r="4381" spans="2:6" outlineLevel="1" x14ac:dyDescent="0.25">
      <c r="B4381" s="34" t="s">
        <v>1086</v>
      </c>
      <c r="C4381" s="39">
        <v>1</v>
      </c>
      <c r="D4381" s="39" t="s">
        <v>231</v>
      </c>
      <c r="E4381" s="35">
        <v>1069.6099999999999</v>
      </c>
      <c r="F4381" s="35">
        <f t="shared" si="136"/>
        <v>1069.6099999999999</v>
      </c>
    </row>
    <row r="4382" spans="2:6" outlineLevel="1" x14ac:dyDescent="0.25">
      <c r="B4382" s="34"/>
      <c r="C4382" s="39"/>
      <c r="D4382" s="39"/>
      <c r="E4382" s="35"/>
      <c r="F4382" s="35"/>
    </row>
    <row r="4383" spans="2:6" outlineLevel="1" x14ac:dyDescent="0.25">
      <c r="B4383" s="33" t="s">
        <v>1089</v>
      </c>
      <c r="C4383" s="50"/>
      <c r="D4383" s="50"/>
      <c r="E4383" s="40" t="s">
        <v>231</v>
      </c>
      <c r="F4383" s="40">
        <f>SUM(F4384:F4408)</f>
        <v>11062.504000000001</v>
      </c>
    </row>
    <row r="4384" spans="2:6" outlineLevel="1" x14ac:dyDescent="0.25">
      <c r="B4384" s="34" t="s">
        <v>988</v>
      </c>
      <c r="C4384" s="39">
        <v>0.33</v>
      </c>
      <c r="D4384" s="39" t="s">
        <v>367</v>
      </c>
      <c r="E4384" s="35">
        <v>299.93</v>
      </c>
      <c r="F4384" s="35">
        <f t="shared" ref="F4384:F4408" si="137">+C4384*E4384</f>
        <v>98.976900000000001</v>
      </c>
    </row>
    <row r="4385" spans="2:6" outlineLevel="1" x14ac:dyDescent="0.25">
      <c r="B4385" s="34" t="s">
        <v>990</v>
      </c>
      <c r="C4385" s="39">
        <v>1</v>
      </c>
      <c r="D4385" s="39" t="s">
        <v>231</v>
      </c>
      <c r="E4385" s="35">
        <v>61.66</v>
      </c>
      <c r="F4385" s="35">
        <f t="shared" si="137"/>
        <v>61.66</v>
      </c>
    </row>
    <row r="4386" spans="2:6" outlineLevel="1" x14ac:dyDescent="0.25">
      <c r="B4386" s="34" t="s">
        <v>991</v>
      </c>
      <c r="C4386" s="39">
        <v>1</v>
      </c>
      <c r="D4386" s="39" t="s">
        <v>231</v>
      </c>
      <c r="E4386" s="35">
        <v>16.100000000000001</v>
      </c>
      <c r="F4386" s="35">
        <f t="shared" si="137"/>
        <v>16.100000000000001</v>
      </c>
    </row>
    <row r="4387" spans="2:6" outlineLevel="1" x14ac:dyDescent="0.25">
      <c r="B4387" s="34" t="s">
        <v>992</v>
      </c>
      <c r="C4387" s="39">
        <v>2</v>
      </c>
      <c r="D4387" s="39" t="s">
        <v>231</v>
      </c>
      <c r="E4387" s="35">
        <v>17.7</v>
      </c>
      <c r="F4387" s="35">
        <f t="shared" si="137"/>
        <v>35.4</v>
      </c>
    </row>
    <row r="4388" spans="2:6" outlineLevel="1" x14ac:dyDescent="0.25">
      <c r="B4388" s="34" t="s">
        <v>994</v>
      </c>
      <c r="C4388" s="39">
        <v>0.24</v>
      </c>
      <c r="D4388" s="39" t="s">
        <v>995</v>
      </c>
      <c r="E4388" s="35">
        <v>57.02</v>
      </c>
      <c r="F4388" s="35">
        <f t="shared" si="137"/>
        <v>13.684800000000001</v>
      </c>
    </row>
    <row r="4389" spans="2:6" outlineLevel="1" x14ac:dyDescent="0.25">
      <c r="B4389" s="34" t="s">
        <v>1017</v>
      </c>
      <c r="C4389" s="39">
        <v>2</v>
      </c>
      <c r="D4389" s="39" t="s">
        <v>231</v>
      </c>
      <c r="E4389" s="35">
        <v>30.68</v>
      </c>
      <c r="F4389" s="35">
        <f t="shared" si="137"/>
        <v>61.36</v>
      </c>
    </row>
    <row r="4390" spans="2:6" outlineLevel="1" x14ac:dyDescent="0.25">
      <c r="B4390" s="34" t="s">
        <v>1018</v>
      </c>
      <c r="C4390" s="39">
        <v>0.47</v>
      </c>
      <c r="D4390" s="39" t="s">
        <v>367</v>
      </c>
      <c r="E4390" s="35">
        <v>484.89</v>
      </c>
      <c r="F4390" s="35">
        <f t="shared" si="137"/>
        <v>227.89829999999998</v>
      </c>
    </row>
    <row r="4391" spans="2:6" outlineLevel="1" x14ac:dyDescent="0.25">
      <c r="B4391" s="34" t="s">
        <v>1019</v>
      </c>
      <c r="C4391" s="39">
        <v>4</v>
      </c>
      <c r="D4391" s="39" t="s">
        <v>231</v>
      </c>
      <c r="E4391" s="35">
        <v>25.96</v>
      </c>
      <c r="F4391" s="35">
        <f t="shared" si="137"/>
        <v>103.84</v>
      </c>
    </row>
    <row r="4392" spans="2:6" outlineLevel="1" x14ac:dyDescent="0.25">
      <c r="B4392" s="34" t="s">
        <v>1034</v>
      </c>
      <c r="C4392" s="39">
        <v>2</v>
      </c>
      <c r="D4392" s="39" t="s">
        <v>231</v>
      </c>
      <c r="E4392" s="35">
        <v>20</v>
      </c>
      <c r="F4392" s="35">
        <f t="shared" si="137"/>
        <v>40</v>
      </c>
    </row>
    <row r="4393" spans="2:6" outlineLevel="1" x14ac:dyDescent="0.25">
      <c r="B4393" s="34" t="s">
        <v>1022</v>
      </c>
      <c r="C4393" s="39">
        <v>0.05</v>
      </c>
      <c r="D4393" s="39" t="s">
        <v>411</v>
      </c>
      <c r="E4393" s="35">
        <v>729.24</v>
      </c>
      <c r="F4393" s="35">
        <f t="shared" si="137"/>
        <v>36.462000000000003</v>
      </c>
    </row>
    <row r="4394" spans="2:6" outlineLevel="1" x14ac:dyDescent="0.25">
      <c r="B4394" s="34" t="s">
        <v>1090</v>
      </c>
      <c r="C4394" s="39">
        <v>1</v>
      </c>
      <c r="D4394" s="39" t="s">
        <v>231</v>
      </c>
      <c r="E4394" s="35">
        <v>2465</v>
      </c>
      <c r="F4394" s="35">
        <f t="shared" si="137"/>
        <v>2465</v>
      </c>
    </row>
    <row r="4395" spans="2:6" outlineLevel="1" x14ac:dyDescent="0.25">
      <c r="B4395" s="34" t="s">
        <v>1083</v>
      </c>
      <c r="C4395" s="39">
        <v>1</v>
      </c>
      <c r="D4395" s="39" t="s">
        <v>231</v>
      </c>
      <c r="E4395" s="35">
        <v>2564.9899999999998</v>
      </c>
      <c r="F4395" s="35">
        <f t="shared" si="137"/>
        <v>2564.9899999999998</v>
      </c>
    </row>
    <row r="4396" spans="2:6" outlineLevel="1" x14ac:dyDescent="0.25">
      <c r="B4396" s="34" t="s">
        <v>1084</v>
      </c>
      <c r="C4396" s="39">
        <v>1</v>
      </c>
      <c r="D4396" s="39" t="s">
        <v>231</v>
      </c>
      <c r="E4396" s="35">
        <v>262.85000000000002</v>
      </c>
      <c r="F4396" s="35">
        <f t="shared" si="137"/>
        <v>262.85000000000002</v>
      </c>
    </row>
    <row r="4397" spans="2:6" outlineLevel="1" x14ac:dyDescent="0.25">
      <c r="B4397" s="34" t="s">
        <v>1085</v>
      </c>
      <c r="C4397" s="39">
        <v>1</v>
      </c>
      <c r="D4397" s="39" t="s">
        <v>231</v>
      </c>
      <c r="E4397" s="35">
        <v>192.6</v>
      </c>
      <c r="F4397" s="35">
        <f t="shared" si="137"/>
        <v>192.6</v>
      </c>
    </row>
    <row r="4398" spans="2:6" outlineLevel="1" x14ac:dyDescent="0.25">
      <c r="B4398" s="34" t="s">
        <v>1026</v>
      </c>
      <c r="C4398" s="39">
        <v>0.03</v>
      </c>
      <c r="D4398" s="39" t="s">
        <v>195</v>
      </c>
      <c r="E4398" s="35">
        <v>672.6</v>
      </c>
      <c r="F4398" s="35">
        <f t="shared" si="137"/>
        <v>20.178000000000001</v>
      </c>
    </row>
    <row r="4399" spans="2:6" outlineLevel="1" x14ac:dyDescent="0.25">
      <c r="B4399" s="34" t="s">
        <v>1041</v>
      </c>
      <c r="C4399" s="39">
        <v>2</v>
      </c>
      <c r="D4399" s="39" t="s">
        <v>231</v>
      </c>
      <c r="E4399" s="35">
        <v>165.67</v>
      </c>
      <c r="F4399" s="35">
        <f t="shared" si="137"/>
        <v>331.34</v>
      </c>
    </row>
    <row r="4400" spans="2:6" outlineLevel="1" x14ac:dyDescent="0.25">
      <c r="B4400" s="34" t="s">
        <v>1042</v>
      </c>
      <c r="C4400" s="39">
        <v>2</v>
      </c>
      <c r="D4400" s="39" t="s">
        <v>231</v>
      </c>
      <c r="E4400" s="35">
        <v>10.62</v>
      </c>
      <c r="F4400" s="35">
        <f t="shared" si="137"/>
        <v>21.24</v>
      </c>
    </row>
    <row r="4401" spans="2:6" outlineLevel="1" x14ac:dyDescent="0.25">
      <c r="B4401" s="34" t="s">
        <v>1043</v>
      </c>
      <c r="C4401" s="39">
        <v>2</v>
      </c>
      <c r="D4401" s="39" t="s">
        <v>231</v>
      </c>
      <c r="E4401" s="35">
        <v>10.07</v>
      </c>
      <c r="F4401" s="35">
        <f t="shared" si="137"/>
        <v>20.14</v>
      </c>
    </row>
    <row r="4402" spans="2:6" outlineLevel="1" x14ac:dyDescent="0.25">
      <c r="B4402" s="34" t="s">
        <v>1044</v>
      </c>
      <c r="C4402" s="39">
        <v>2</v>
      </c>
      <c r="D4402" s="39" t="s">
        <v>231</v>
      </c>
      <c r="E4402" s="35">
        <v>202.5</v>
      </c>
      <c r="F4402" s="35">
        <f t="shared" si="137"/>
        <v>405</v>
      </c>
    </row>
    <row r="4403" spans="2:6" outlineLevel="1" x14ac:dyDescent="0.25">
      <c r="B4403" s="34" t="s">
        <v>1027</v>
      </c>
      <c r="C4403" s="39">
        <v>1.4</v>
      </c>
      <c r="D4403" s="39" t="s">
        <v>134</v>
      </c>
      <c r="E4403" s="35">
        <v>8.9600000000000009</v>
      </c>
      <c r="F4403" s="35">
        <f t="shared" si="137"/>
        <v>12.544</v>
      </c>
    </row>
    <row r="4404" spans="2:6" outlineLevel="1" x14ac:dyDescent="0.25">
      <c r="B4404" s="34" t="s">
        <v>1040</v>
      </c>
      <c r="C4404" s="39">
        <v>0.25</v>
      </c>
      <c r="D4404" s="39" t="s">
        <v>231</v>
      </c>
      <c r="E4404" s="35">
        <v>200.6</v>
      </c>
      <c r="F4404" s="35">
        <f t="shared" si="137"/>
        <v>50.15</v>
      </c>
    </row>
    <row r="4405" spans="2:6" outlineLevel="1" x14ac:dyDescent="0.25">
      <c r="B4405" s="34" t="s">
        <v>1028</v>
      </c>
      <c r="C4405" s="39">
        <v>0.25</v>
      </c>
      <c r="D4405" s="39" t="s">
        <v>258</v>
      </c>
      <c r="E4405" s="35">
        <v>572.64</v>
      </c>
      <c r="F4405" s="35">
        <f t="shared" si="137"/>
        <v>143.16</v>
      </c>
    </row>
    <row r="4406" spans="2:6" outlineLevel="1" x14ac:dyDescent="0.25">
      <c r="B4406" s="34" t="s">
        <v>1045</v>
      </c>
      <c r="C4406" s="39">
        <v>1</v>
      </c>
      <c r="D4406" s="39" t="s">
        <v>231</v>
      </c>
      <c r="E4406" s="35">
        <v>935.66</v>
      </c>
      <c r="F4406" s="35">
        <f t="shared" si="137"/>
        <v>935.66</v>
      </c>
    </row>
    <row r="4407" spans="2:6" outlineLevel="1" x14ac:dyDescent="0.25">
      <c r="B4407" s="34" t="s">
        <v>1030</v>
      </c>
      <c r="C4407" s="39">
        <v>2</v>
      </c>
      <c r="D4407" s="39" t="s">
        <v>231</v>
      </c>
      <c r="E4407" s="35">
        <v>936.33</v>
      </c>
      <c r="F4407" s="35">
        <f t="shared" si="137"/>
        <v>1872.66</v>
      </c>
    </row>
    <row r="4408" spans="2:6" outlineLevel="1" x14ac:dyDescent="0.25">
      <c r="B4408" s="34" t="s">
        <v>1086</v>
      </c>
      <c r="C4408" s="39">
        <v>1</v>
      </c>
      <c r="D4408" s="39" t="s">
        <v>231</v>
      </c>
      <c r="E4408" s="35">
        <v>1069.6099999999999</v>
      </c>
      <c r="F4408" s="35">
        <f t="shared" si="137"/>
        <v>1069.6099999999999</v>
      </c>
    </row>
    <row r="4409" spans="2:6" outlineLevel="1" x14ac:dyDescent="0.25">
      <c r="B4409" s="34"/>
      <c r="C4409" s="39"/>
      <c r="D4409" s="39"/>
      <c r="E4409" s="35"/>
      <c r="F4409" s="35"/>
    </row>
    <row r="4410" spans="2:6" outlineLevel="1" x14ac:dyDescent="0.25">
      <c r="B4410" s="33" t="s">
        <v>1091</v>
      </c>
      <c r="C4410" s="50"/>
      <c r="D4410" s="50"/>
      <c r="E4410" s="40" t="s">
        <v>231</v>
      </c>
      <c r="F4410" s="40">
        <f>SUM(F4411:F4435)</f>
        <v>11072.504000000001</v>
      </c>
    </row>
    <row r="4411" spans="2:6" outlineLevel="1" x14ac:dyDescent="0.25">
      <c r="B4411" s="34" t="s">
        <v>988</v>
      </c>
      <c r="C4411" s="39">
        <v>0.33</v>
      </c>
      <c r="D4411" s="39" t="s">
        <v>367</v>
      </c>
      <c r="E4411" s="35">
        <v>299.93</v>
      </c>
      <c r="F4411" s="35">
        <f t="shared" ref="F4411:F4435" si="138">+C4411*E4411</f>
        <v>98.976900000000001</v>
      </c>
    </row>
    <row r="4412" spans="2:6" outlineLevel="1" x14ac:dyDescent="0.25">
      <c r="B4412" s="34" t="s">
        <v>990</v>
      </c>
      <c r="C4412" s="39">
        <v>1</v>
      </c>
      <c r="D4412" s="39" t="s">
        <v>231</v>
      </c>
      <c r="E4412" s="35">
        <v>61.66</v>
      </c>
      <c r="F4412" s="35">
        <f t="shared" si="138"/>
        <v>61.66</v>
      </c>
    </row>
    <row r="4413" spans="2:6" outlineLevel="1" x14ac:dyDescent="0.25">
      <c r="B4413" s="34" t="s">
        <v>991</v>
      </c>
      <c r="C4413" s="39">
        <v>1</v>
      </c>
      <c r="D4413" s="39" t="s">
        <v>231</v>
      </c>
      <c r="E4413" s="35">
        <v>16.100000000000001</v>
      </c>
      <c r="F4413" s="35">
        <f t="shared" si="138"/>
        <v>16.100000000000001</v>
      </c>
    </row>
    <row r="4414" spans="2:6" outlineLevel="1" x14ac:dyDescent="0.25">
      <c r="B4414" s="34" t="s">
        <v>992</v>
      </c>
      <c r="C4414" s="39">
        <v>2</v>
      </c>
      <c r="D4414" s="39" t="s">
        <v>231</v>
      </c>
      <c r="E4414" s="35">
        <v>17.7</v>
      </c>
      <c r="F4414" s="35">
        <f t="shared" si="138"/>
        <v>35.4</v>
      </c>
    </row>
    <row r="4415" spans="2:6" outlineLevel="1" x14ac:dyDescent="0.25">
      <c r="B4415" s="34" t="s">
        <v>994</v>
      </c>
      <c r="C4415" s="39">
        <v>0.24</v>
      </c>
      <c r="D4415" s="39" t="s">
        <v>995</v>
      </c>
      <c r="E4415" s="35">
        <v>57.02</v>
      </c>
      <c r="F4415" s="35">
        <f t="shared" si="138"/>
        <v>13.684800000000001</v>
      </c>
    </row>
    <row r="4416" spans="2:6" outlineLevel="1" x14ac:dyDescent="0.25">
      <c r="B4416" s="34" t="s">
        <v>1017</v>
      </c>
      <c r="C4416" s="39">
        <v>2</v>
      </c>
      <c r="D4416" s="39" t="s">
        <v>231</v>
      </c>
      <c r="E4416" s="35">
        <v>30.68</v>
      </c>
      <c r="F4416" s="35">
        <f t="shared" si="138"/>
        <v>61.36</v>
      </c>
    </row>
    <row r="4417" spans="2:6" outlineLevel="1" x14ac:dyDescent="0.25">
      <c r="B4417" s="34" t="s">
        <v>1018</v>
      </c>
      <c r="C4417" s="39">
        <v>0.47</v>
      </c>
      <c r="D4417" s="39" t="s">
        <v>367</v>
      </c>
      <c r="E4417" s="35">
        <v>484.89</v>
      </c>
      <c r="F4417" s="35">
        <f t="shared" si="138"/>
        <v>227.89829999999998</v>
      </c>
    </row>
    <row r="4418" spans="2:6" outlineLevel="1" x14ac:dyDescent="0.25">
      <c r="B4418" s="34" t="s">
        <v>1019</v>
      </c>
      <c r="C4418" s="39">
        <v>4</v>
      </c>
      <c r="D4418" s="39" t="s">
        <v>231</v>
      </c>
      <c r="E4418" s="35">
        <v>25.96</v>
      </c>
      <c r="F4418" s="35">
        <f t="shared" si="138"/>
        <v>103.84</v>
      </c>
    </row>
    <row r="4419" spans="2:6" outlineLevel="1" x14ac:dyDescent="0.25">
      <c r="B4419" s="34" t="s">
        <v>1034</v>
      </c>
      <c r="C4419" s="39">
        <v>2</v>
      </c>
      <c r="D4419" s="39" t="s">
        <v>231</v>
      </c>
      <c r="E4419" s="35">
        <v>20</v>
      </c>
      <c r="F4419" s="35">
        <f t="shared" si="138"/>
        <v>40</v>
      </c>
    </row>
    <row r="4420" spans="2:6" outlineLevel="1" x14ac:dyDescent="0.25">
      <c r="B4420" s="34" t="s">
        <v>1022</v>
      </c>
      <c r="C4420" s="39">
        <v>0.05</v>
      </c>
      <c r="D4420" s="39" t="s">
        <v>411</v>
      </c>
      <c r="E4420" s="35">
        <v>729.24</v>
      </c>
      <c r="F4420" s="35">
        <f t="shared" si="138"/>
        <v>36.462000000000003</v>
      </c>
    </row>
    <row r="4421" spans="2:6" outlineLevel="1" x14ac:dyDescent="0.25">
      <c r="B4421" s="34" t="s">
        <v>1092</v>
      </c>
      <c r="C4421" s="39">
        <v>1</v>
      </c>
      <c r="D4421" s="39" t="s">
        <v>231</v>
      </c>
      <c r="E4421" s="35">
        <v>2475</v>
      </c>
      <c r="F4421" s="35">
        <f t="shared" si="138"/>
        <v>2475</v>
      </c>
    </row>
    <row r="4422" spans="2:6" outlineLevel="1" x14ac:dyDescent="0.25">
      <c r="B4422" s="34" t="s">
        <v>1083</v>
      </c>
      <c r="C4422" s="39">
        <v>1</v>
      </c>
      <c r="D4422" s="39" t="s">
        <v>231</v>
      </c>
      <c r="E4422" s="35">
        <v>2564.9899999999998</v>
      </c>
      <c r="F4422" s="35">
        <f t="shared" si="138"/>
        <v>2564.9899999999998</v>
      </c>
    </row>
    <row r="4423" spans="2:6" outlineLevel="1" x14ac:dyDescent="0.25">
      <c r="B4423" s="34" t="s">
        <v>1084</v>
      </c>
      <c r="C4423" s="39">
        <v>1</v>
      </c>
      <c r="D4423" s="39" t="s">
        <v>231</v>
      </c>
      <c r="E4423" s="35">
        <v>262.85000000000002</v>
      </c>
      <c r="F4423" s="35">
        <f t="shared" si="138"/>
        <v>262.85000000000002</v>
      </c>
    </row>
    <row r="4424" spans="2:6" outlineLevel="1" x14ac:dyDescent="0.25">
      <c r="B4424" s="34" t="s">
        <v>1085</v>
      </c>
      <c r="C4424" s="39">
        <v>1</v>
      </c>
      <c r="D4424" s="39" t="s">
        <v>231</v>
      </c>
      <c r="E4424" s="35">
        <v>192.6</v>
      </c>
      <c r="F4424" s="35">
        <f t="shared" si="138"/>
        <v>192.6</v>
      </c>
    </row>
    <row r="4425" spans="2:6" outlineLevel="1" x14ac:dyDescent="0.25">
      <c r="B4425" s="34" t="s">
        <v>1026</v>
      </c>
      <c r="C4425" s="39">
        <v>0.03</v>
      </c>
      <c r="D4425" s="39" t="s">
        <v>195</v>
      </c>
      <c r="E4425" s="35">
        <v>672.6</v>
      </c>
      <c r="F4425" s="35">
        <f t="shared" si="138"/>
        <v>20.178000000000001</v>
      </c>
    </row>
    <row r="4426" spans="2:6" outlineLevel="1" x14ac:dyDescent="0.25">
      <c r="B4426" s="34" t="s">
        <v>1041</v>
      </c>
      <c r="C4426" s="39">
        <v>2</v>
      </c>
      <c r="D4426" s="39" t="s">
        <v>231</v>
      </c>
      <c r="E4426" s="35">
        <v>165.67</v>
      </c>
      <c r="F4426" s="35">
        <f t="shared" si="138"/>
        <v>331.34</v>
      </c>
    </row>
    <row r="4427" spans="2:6" outlineLevel="1" x14ac:dyDescent="0.25">
      <c r="B4427" s="34" t="s">
        <v>1042</v>
      </c>
      <c r="C4427" s="39">
        <v>2</v>
      </c>
      <c r="D4427" s="39" t="s">
        <v>231</v>
      </c>
      <c r="E4427" s="35">
        <v>10.62</v>
      </c>
      <c r="F4427" s="35">
        <f t="shared" si="138"/>
        <v>21.24</v>
      </c>
    </row>
    <row r="4428" spans="2:6" outlineLevel="1" x14ac:dyDescent="0.25">
      <c r="B4428" s="34" t="s">
        <v>1043</v>
      </c>
      <c r="C4428" s="39">
        <v>2</v>
      </c>
      <c r="D4428" s="39" t="s">
        <v>231</v>
      </c>
      <c r="E4428" s="35">
        <v>10.07</v>
      </c>
      <c r="F4428" s="35">
        <f t="shared" si="138"/>
        <v>20.14</v>
      </c>
    </row>
    <row r="4429" spans="2:6" outlineLevel="1" x14ac:dyDescent="0.25">
      <c r="B4429" s="34" t="s">
        <v>1044</v>
      </c>
      <c r="C4429" s="39">
        <v>2</v>
      </c>
      <c r="D4429" s="39" t="s">
        <v>231</v>
      </c>
      <c r="E4429" s="35">
        <v>202.5</v>
      </c>
      <c r="F4429" s="35">
        <f t="shared" si="138"/>
        <v>405</v>
      </c>
    </row>
    <row r="4430" spans="2:6" outlineLevel="1" x14ac:dyDescent="0.25">
      <c r="B4430" s="34" t="s">
        <v>1027</v>
      </c>
      <c r="C4430" s="39">
        <v>1.4</v>
      </c>
      <c r="D4430" s="39" t="s">
        <v>134</v>
      </c>
      <c r="E4430" s="35">
        <v>8.9600000000000009</v>
      </c>
      <c r="F4430" s="35">
        <f t="shared" si="138"/>
        <v>12.544</v>
      </c>
    </row>
    <row r="4431" spans="2:6" outlineLevel="1" x14ac:dyDescent="0.25">
      <c r="B4431" s="34" t="s">
        <v>1040</v>
      </c>
      <c r="C4431" s="39">
        <v>0.25</v>
      </c>
      <c r="D4431" s="39" t="s">
        <v>231</v>
      </c>
      <c r="E4431" s="35">
        <v>200.6</v>
      </c>
      <c r="F4431" s="35">
        <f t="shared" si="138"/>
        <v>50.15</v>
      </c>
    </row>
    <row r="4432" spans="2:6" outlineLevel="1" x14ac:dyDescent="0.25">
      <c r="B4432" s="34" t="s">
        <v>1028</v>
      </c>
      <c r="C4432" s="39">
        <v>0.25</v>
      </c>
      <c r="D4432" s="39" t="s">
        <v>258</v>
      </c>
      <c r="E4432" s="35">
        <v>572.64</v>
      </c>
      <c r="F4432" s="35">
        <f t="shared" si="138"/>
        <v>143.16</v>
      </c>
    </row>
    <row r="4433" spans="2:6" outlineLevel="1" x14ac:dyDescent="0.25">
      <c r="B4433" s="34" t="s">
        <v>1045</v>
      </c>
      <c r="C4433" s="39">
        <v>1</v>
      </c>
      <c r="D4433" s="39" t="s">
        <v>231</v>
      </c>
      <c r="E4433" s="35">
        <v>935.66</v>
      </c>
      <c r="F4433" s="35">
        <f t="shared" si="138"/>
        <v>935.66</v>
      </c>
    </row>
    <row r="4434" spans="2:6" outlineLevel="1" x14ac:dyDescent="0.25">
      <c r="B4434" s="34" t="s">
        <v>1030</v>
      </c>
      <c r="C4434" s="39">
        <v>2</v>
      </c>
      <c r="D4434" s="39" t="s">
        <v>231</v>
      </c>
      <c r="E4434" s="35">
        <v>936.33</v>
      </c>
      <c r="F4434" s="35">
        <f t="shared" si="138"/>
        <v>1872.66</v>
      </c>
    </row>
    <row r="4435" spans="2:6" outlineLevel="1" x14ac:dyDescent="0.25">
      <c r="B4435" s="34" t="s">
        <v>1086</v>
      </c>
      <c r="C4435" s="39">
        <v>1</v>
      </c>
      <c r="D4435" s="39" t="s">
        <v>231</v>
      </c>
      <c r="E4435" s="35">
        <v>1069.6099999999999</v>
      </c>
      <c r="F4435" s="35">
        <f t="shared" si="138"/>
        <v>1069.6099999999999</v>
      </c>
    </row>
    <row r="4436" spans="2:6" outlineLevel="1" x14ac:dyDescent="0.25">
      <c r="B4436" s="34"/>
      <c r="C4436" s="39"/>
      <c r="D4436" s="39"/>
      <c r="E4436" s="35"/>
      <c r="F4436" s="35"/>
    </row>
    <row r="4437" spans="2:6" outlineLevel="1" x14ac:dyDescent="0.25">
      <c r="B4437" s="33" t="s">
        <v>1093</v>
      </c>
      <c r="C4437" s="50"/>
      <c r="D4437" s="50"/>
      <c r="E4437" s="40" t="s">
        <v>231</v>
      </c>
      <c r="F4437" s="40">
        <f>SUM(F4438:F4461)</f>
        <v>5798.6000999999997</v>
      </c>
    </row>
    <row r="4438" spans="2:6" outlineLevel="1" x14ac:dyDescent="0.25">
      <c r="B4438" s="34" t="s">
        <v>988</v>
      </c>
      <c r="C4438" s="39">
        <v>0.33</v>
      </c>
      <c r="D4438" s="39" t="s">
        <v>367</v>
      </c>
      <c r="E4438" s="35">
        <v>299.93</v>
      </c>
      <c r="F4438" s="35">
        <f t="shared" ref="F4438:F4461" si="139">+C4438*E4438</f>
        <v>98.976900000000001</v>
      </c>
    </row>
    <row r="4439" spans="2:6" outlineLevel="1" x14ac:dyDescent="0.25">
      <c r="B4439" s="34" t="s">
        <v>990</v>
      </c>
      <c r="C4439" s="39">
        <v>1</v>
      </c>
      <c r="D4439" s="39" t="s">
        <v>231</v>
      </c>
      <c r="E4439" s="35">
        <v>61.66</v>
      </c>
      <c r="F4439" s="35">
        <f t="shared" si="139"/>
        <v>61.66</v>
      </c>
    </row>
    <row r="4440" spans="2:6" outlineLevel="1" x14ac:dyDescent="0.25">
      <c r="B4440" s="34" t="s">
        <v>991</v>
      </c>
      <c r="C4440" s="39">
        <v>1</v>
      </c>
      <c r="D4440" s="39" t="s">
        <v>231</v>
      </c>
      <c r="E4440" s="35">
        <v>16.100000000000001</v>
      </c>
      <c r="F4440" s="35">
        <f t="shared" si="139"/>
        <v>16.100000000000001</v>
      </c>
    </row>
    <row r="4441" spans="2:6" outlineLevel="1" x14ac:dyDescent="0.25">
      <c r="B4441" s="34" t="s">
        <v>992</v>
      </c>
      <c r="C4441" s="39">
        <v>2</v>
      </c>
      <c r="D4441" s="39" t="s">
        <v>231</v>
      </c>
      <c r="E4441" s="35">
        <v>17.7</v>
      </c>
      <c r="F4441" s="35">
        <f t="shared" si="139"/>
        <v>35.4</v>
      </c>
    </row>
    <row r="4442" spans="2:6" outlineLevel="1" x14ac:dyDescent="0.25">
      <c r="B4442" s="34" t="s">
        <v>994</v>
      </c>
      <c r="C4442" s="39">
        <v>0.24</v>
      </c>
      <c r="D4442" s="39" t="s">
        <v>995</v>
      </c>
      <c r="E4442" s="35">
        <v>57.02</v>
      </c>
      <c r="F4442" s="35">
        <f t="shared" si="139"/>
        <v>13.684800000000001</v>
      </c>
    </row>
    <row r="4443" spans="2:6" outlineLevel="1" x14ac:dyDescent="0.25">
      <c r="B4443" s="34" t="s">
        <v>1017</v>
      </c>
      <c r="C4443" s="39">
        <v>1</v>
      </c>
      <c r="D4443" s="39" t="s">
        <v>231</v>
      </c>
      <c r="E4443" s="35">
        <v>30.68</v>
      </c>
      <c r="F4443" s="35">
        <f t="shared" si="139"/>
        <v>30.68</v>
      </c>
    </row>
    <row r="4444" spans="2:6" outlineLevel="1" x14ac:dyDescent="0.25">
      <c r="B4444" s="34" t="s">
        <v>1018</v>
      </c>
      <c r="C4444" s="39">
        <v>0.24</v>
      </c>
      <c r="D4444" s="39" t="s">
        <v>367</v>
      </c>
      <c r="E4444" s="35">
        <v>484.89</v>
      </c>
      <c r="F4444" s="35">
        <f t="shared" si="139"/>
        <v>116.3736</v>
      </c>
    </row>
    <row r="4445" spans="2:6" outlineLevel="1" x14ac:dyDescent="0.25">
      <c r="B4445" s="34" t="s">
        <v>1019</v>
      </c>
      <c r="C4445" s="39">
        <v>2</v>
      </c>
      <c r="D4445" s="39" t="s">
        <v>231</v>
      </c>
      <c r="E4445" s="35">
        <v>25.96</v>
      </c>
      <c r="F4445" s="35">
        <f t="shared" si="139"/>
        <v>51.92</v>
      </c>
    </row>
    <row r="4446" spans="2:6" outlineLevel="1" x14ac:dyDescent="0.25">
      <c r="B4446" s="34" t="s">
        <v>1034</v>
      </c>
      <c r="C4446" s="39">
        <v>1</v>
      </c>
      <c r="D4446" s="39" t="s">
        <v>231</v>
      </c>
      <c r="E4446" s="35">
        <v>20</v>
      </c>
      <c r="F4446" s="35">
        <f t="shared" si="139"/>
        <v>20</v>
      </c>
    </row>
    <row r="4447" spans="2:6" outlineLevel="1" x14ac:dyDescent="0.25">
      <c r="B4447" s="34" t="s">
        <v>1022</v>
      </c>
      <c r="C4447" s="39">
        <v>0.02</v>
      </c>
      <c r="D4447" s="39" t="s">
        <v>411</v>
      </c>
      <c r="E4447" s="35">
        <v>729.24</v>
      </c>
      <c r="F4447" s="35">
        <f t="shared" si="139"/>
        <v>14.584800000000001</v>
      </c>
    </row>
    <row r="4448" spans="2:6" outlineLevel="1" x14ac:dyDescent="0.25">
      <c r="B4448" s="34" t="s">
        <v>1094</v>
      </c>
      <c r="C4448" s="39">
        <v>1</v>
      </c>
      <c r="D4448" s="39" t="s">
        <v>231</v>
      </c>
      <c r="E4448" s="35">
        <v>1244.99</v>
      </c>
      <c r="F4448" s="35">
        <f t="shared" si="139"/>
        <v>1244.99</v>
      </c>
    </row>
    <row r="4449" spans="2:6" outlineLevel="1" x14ac:dyDescent="0.25">
      <c r="B4449" s="34" t="s">
        <v>1095</v>
      </c>
      <c r="C4449" s="39">
        <v>1</v>
      </c>
      <c r="D4449" s="39" t="s">
        <v>231</v>
      </c>
      <c r="E4449" s="35">
        <v>448.39</v>
      </c>
      <c r="F4449" s="35">
        <f t="shared" si="139"/>
        <v>448.39</v>
      </c>
    </row>
    <row r="4450" spans="2:6" outlineLevel="1" x14ac:dyDescent="0.25">
      <c r="B4450" s="34" t="s">
        <v>1096</v>
      </c>
      <c r="C4450" s="39">
        <v>1</v>
      </c>
      <c r="D4450" s="39" t="s">
        <v>231</v>
      </c>
      <c r="E4450" s="35">
        <v>66.91</v>
      </c>
      <c r="F4450" s="35">
        <f t="shared" si="139"/>
        <v>66.91</v>
      </c>
    </row>
    <row r="4451" spans="2:6" outlineLevel="1" x14ac:dyDescent="0.25">
      <c r="B4451" s="34" t="s">
        <v>1097</v>
      </c>
      <c r="C4451" s="39">
        <v>1</v>
      </c>
      <c r="D4451" s="39" t="s">
        <v>231</v>
      </c>
      <c r="E4451" s="35">
        <v>78.86</v>
      </c>
      <c r="F4451" s="35">
        <f t="shared" si="139"/>
        <v>78.86</v>
      </c>
    </row>
    <row r="4452" spans="2:6" outlineLevel="1" x14ac:dyDescent="0.25">
      <c r="B4452" s="34" t="s">
        <v>1026</v>
      </c>
      <c r="C4452" s="39">
        <v>0.03</v>
      </c>
      <c r="D4452" s="39" t="s">
        <v>195</v>
      </c>
      <c r="E4452" s="35">
        <v>672.6</v>
      </c>
      <c r="F4452" s="35">
        <f t="shared" si="139"/>
        <v>20.178000000000001</v>
      </c>
    </row>
    <row r="4453" spans="2:6" outlineLevel="1" x14ac:dyDescent="0.25">
      <c r="B4453" s="34" t="s">
        <v>1041</v>
      </c>
      <c r="C4453" s="39">
        <v>1</v>
      </c>
      <c r="D4453" s="39" t="s">
        <v>231</v>
      </c>
      <c r="E4453" s="35">
        <v>165.67</v>
      </c>
      <c r="F4453" s="35">
        <f t="shared" si="139"/>
        <v>165.67</v>
      </c>
    </row>
    <row r="4454" spans="2:6" outlineLevel="1" x14ac:dyDescent="0.25">
      <c r="B4454" s="34" t="s">
        <v>1042</v>
      </c>
      <c r="C4454" s="39">
        <v>1</v>
      </c>
      <c r="D4454" s="39" t="s">
        <v>231</v>
      </c>
      <c r="E4454" s="35">
        <v>10.62</v>
      </c>
      <c r="F4454" s="35">
        <f t="shared" si="139"/>
        <v>10.62</v>
      </c>
    </row>
    <row r="4455" spans="2:6" outlineLevel="1" x14ac:dyDescent="0.25">
      <c r="B4455" s="34" t="s">
        <v>1043</v>
      </c>
      <c r="C4455" s="39">
        <v>1</v>
      </c>
      <c r="D4455" s="39" t="s">
        <v>231</v>
      </c>
      <c r="E4455" s="35">
        <v>10.07</v>
      </c>
      <c r="F4455" s="35">
        <f t="shared" si="139"/>
        <v>10.07</v>
      </c>
    </row>
    <row r="4456" spans="2:6" outlineLevel="1" x14ac:dyDescent="0.25">
      <c r="B4456" s="34" t="s">
        <v>1044</v>
      </c>
      <c r="C4456" s="39">
        <v>1</v>
      </c>
      <c r="D4456" s="39" t="s">
        <v>231</v>
      </c>
      <c r="E4456" s="35">
        <v>202.5</v>
      </c>
      <c r="F4456" s="35">
        <f t="shared" si="139"/>
        <v>202.5</v>
      </c>
    </row>
    <row r="4457" spans="2:6" outlineLevel="1" x14ac:dyDescent="0.25">
      <c r="B4457" s="34" t="s">
        <v>1027</v>
      </c>
      <c r="C4457" s="39">
        <v>0.7</v>
      </c>
      <c r="D4457" s="39" t="s">
        <v>134</v>
      </c>
      <c r="E4457" s="35">
        <v>8.9600000000000009</v>
      </c>
      <c r="F4457" s="35">
        <f t="shared" si="139"/>
        <v>6.2720000000000002</v>
      </c>
    </row>
    <row r="4458" spans="2:6" outlineLevel="1" x14ac:dyDescent="0.25">
      <c r="B4458" s="34" t="s">
        <v>1028</v>
      </c>
      <c r="C4458" s="39">
        <v>0.25</v>
      </c>
      <c r="D4458" s="39" t="s">
        <v>258</v>
      </c>
      <c r="E4458" s="35">
        <v>572.64</v>
      </c>
      <c r="F4458" s="35">
        <f t="shared" si="139"/>
        <v>143.16</v>
      </c>
    </row>
    <row r="4459" spans="2:6" outlineLevel="1" x14ac:dyDescent="0.25">
      <c r="B4459" s="34" t="s">
        <v>1045</v>
      </c>
      <c r="C4459" s="39">
        <v>1</v>
      </c>
      <c r="D4459" s="39" t="s">
        <v>231</v>
      </c>
      <c r="E4459" s="35">
        <v>935.66</v>
      </c>
      <c r="F4459" s="35">
        <f t="shared" si="139"/>
        <v>935.66</v>
      </c>
    </row>
    <row r="4460" spans="2:6" outlineLevel="1" x14ac:dyDescent="0.25">
      <c r="B4460" s="34" t="s">
        <v>1030</v>
      </c>
      <c r="C4460" s="39">
        <v>1</v>
      </c>
      <c r="D4460" s="39" t="s">
        <v>231</v>
      </c>
      <c r="E4460" s="35">
        <v>936.33</v>
      </c>
      <c r="F4460" s="35">
        <f t="shared" si="139"/>
        <v>936.33</v>
      </c>
    </row>
    <row r="4461" spans="2:6" outlineLevel="1" x14ac:dyDescent="0.25">
      <c r="B4461" s="34" t="s">
        <v>1086</v>
      </c>
      <c r="C4461" s="39">
        <v>1</v>
      </c>
      <c r="D4461" s="39" t="s">
        <v>231</v>
      </c>
      <c r="E4461" s="35">
        <v>1069.6099999999999</v>
      </c>
      <c r="F4461" s="35">
        <f t="shared" si="139"/>
        <v>1069.6099999999999</v>
      </c>
    </row>
    <row r="4462" spans="2:6" outlineLevel="1" x14ac:dyDescent="0.25">
      <c r="B4462" s="34"/>
      <c r="C4462" s="39"/>
      <c r="D4462" s="39"/>
      <c r="E4462" s="35"/>
      <c r="F4462" s="35"/>
    </row>
    <row r="4463" spans="2:6" outlineLevel="1" x14ac:dyDescent="0.25">
      <c r="B4463" s="33" t="s">
        <v>1098</v>
      </c>
      <c r="C4463" s="50"/>
      <c r="D4463" s="50"/>
      <c r="E4463" s="40" t="s">
        <v>231</v>
      </c>
      <c r="F4463" s="40">
        <f>SUM(F4464:F4483)</f>
        <v>13470.222100000001</v>
      </c>
    </row>
    <row r="4464" spans="2:6" outlineLevel="1" x14ac:dyDescent="0.25">
      <c r="B4464" s="34" t="s">
        <v>988</v>
      </c>
      <c r="C4464" s="39">
        <v>0.33</v>
      </c>
      <c r="D4464" s="39" t="s">
        <v>367</v>
      </c>
      <c r="E4464" s="35">
        <v>299.93</v>
      </c>
      <c r="F4464" s="35">
        <f t="shared" ref="F4464:F4483" si="140">+C4464*E4464</f>
        <v>98.976900000000001</v>
      </c>
    </row>
    <row r="4465" spans="2:6" outlineLevel="1" x14ac:dyDescent="0.25">
      <c r="B4465" s="34" t="s">
        <v>990</v>
      </c>
      <c r="C4465" s="39">
        <v>1</v>
      </c>
      <c r="D4465" s="39" t="s">
        <v>231</v>
      </c>
      <c r="E4465" s="35">
        <v>61.66</v>
      </c>
      <c r="F4465" s="35">
        <f t="shared" si="140"/>
        <v>61.66</v>
      </c>
    </row>
    <row r="4466" spans="2:6" outlineLevel="1" x14ac:dyDescent="0.25">
      <c r="B4466" s="34" t="s">
        <v>991</v>
      </c>
      <c r="C4466" s="39">
        <v>1</v>
      </c>
      <c r="D4466" s="39" t="s">
        <v>231</v>
      </c>
      <c r="E4466" s="35">
        <v>16.100000000000001</v>
      </c>
      <c r="F4466" s="35">
        <f t="shared" si="140"/>
        <v>16.100000000000001</v>
      </c>
    </row>
    <row r="4467" spans="2:6" outlineLevel="1" x14ac:dyDescent="0.25">
      <c r="B4467" s="34" t="s">
        <v>992</v>
      </c>
      <c r="C4467" s="39">
        <v>2</v>
      </c>
      <c r="D4467" s="39" t="s">
        <v>231</v>
      </c>
      <c r="E4467" s="35">
        <v>17.7</v>
      </c>
      <c r="F4467" s="35">
        <f t="shared" si="140"/>
        <v>35.4</v>
      </c>
    </row>
    <row r="4468" spans="2:6" outlineLevel="1" x14ac:dyDescent="0.25">
      <c r="B4468" s="34" t="s">
        <v>994</v>
      </c>
      <c r="C4468" s="39">
        <v>0.24</v>
      </c>
      <c r="D4468" s="39" t="s">
        <v>995</v>
      </c>
      <c r="E4468" s="35">
        <v>57.02</v>
      </c>
      <c r="F4468" s="35">
        <f t="shared" si="140"/>
        <v>13.684800000000001</v>
      </c>
    </row>
    <row r="4469" spans="2:6" outlineLevel="1" x14ac:dyDescent="0.25">
      <c r="B4469" s="34" t="s">
        <v>1017</v>
      </c>
      <c r="C4469" s="39">
        <v>1</v>
      </c>
      <c r="D4469" s="39" t="s">
        <v>231</v>
      </c>
      <c r="E4469" s="35">
        <v>30.68</v>
      </c>
      <c r="F4469" s="35">
        <f t="shared" si="140"/>
        <v>30.68</v>
      </c>
    </row>
    <row r="4470" spans="2:6" outlineLevel="1" x14ac:dyDescent="0.25">
      <c r="B4470" s="34" t="s">
        <v>1018</v>
      </c>
      <c r="C4470" s="39">
        <v>0.24</v>
      </c>
      <c r="D4470" s="39" t="s">
        <v>367</v>
      </c>
      <c r="E4470" s="35">
        <v>484.89</v>
      </c>
      <c r="F4470" s="35">
        <f t="shared" si="140"/>
        <v>116.3736</v>
      </c>
    </row>
    <row r="4471" spans="2:6" outlineLevel="1" x14ac:dyDescent="0.25">
      <c r="B4471" s="34" t="s">
        <v>1019</v>
      </c>
      <c r="C4471" s="39">
        <v>2</v>
      </c>
      <c r="D4471" s="39" t="s">
        <v>231</v>
      </c>
      <c r="E4471" s="35">
        <v>25.96</v>
      </c>
      <c r="F4471" s="35">
        <f t="shared" si="140"/>
        <v>51.92</v>
      </c>
    </row>
    <row r="4472" spans="2:6" outlineLevel="1" x14ac:dyDescent="0.25">
      <c r="B4472" s="34" t="s">
        <v>1034</v>
      </c>
      <c r="C4472" s="39">
        <v>1</v>
      </c>
      <c r="D4472" s="39" t="s">
        <v>231</v>
      </c>
      <c r="E4472" s="35">
        <v>20</v>
      </c>
      <c r="F4472" s="35">
        <f t="shared" si="140"/>
        <v>20</v>
      </c>
    </row>
    <row r="4473" spans="2:6" outlineLevel="1" x14ac:dyDescent="0.25">
      <c r="B4473" s="34" t="s">
        <v>1022</v>
      </c>
      <c r="C4473" s="39">
        <v>0.02</v>
      </c>
      <c r="D4473" s="39" t="s">
        <v>411</v>
      </c>
      <c r="E4473" s="35">
        <v>729.24</v>
      </c>
      <c r="F4473" s="35">
        <f t="shared" si="140"/>
        <v>14.584800000000001</v>
      </c>
    </row>
    <row r="4474" spans="2:6" outlineLevel="1" x14ac:dyDescent="0.25">
      <c r="B4474" s="34" t="s">
        <v>1099</v>
      </c>
      <c r="C4474" s="39">
        <v>1</v>
      </c>
      <c r="D4474" s="39" t="s">
        <v>231</v>
      </c>
      <c r="E4474" s="35">
        <v>8995</v>
      </c>
      <c r="F4474" s="35">
        <f t="shared" si="140"/>
        <v>8995</v>
      </c>
    </row>
    <row r="4475" spans="2:6" outlineLevel="1" x14ac:dyDescent="0.25">
      <c r="B4475" s="34" t="s">
        <v>1100</v>
      </c>
      <c r="C4475" s="39">
        <v>1</v>
      </c>
      <c r="D4475" s="39" t="s">
        <v>231</v>
      </c>
      <c r="E4475" s="35">
        <v>565.16999999999996</v>
      </c>
      <c r="F4475" s="35">
        <f t="shared" si="140"/>
        <v>565.16999999999996</v>
      </c>
    </row>
    <row r="4476" spans="2:6" outlineLevel="1" x14ac:dyDescent="0.25">
      <c r="B4476" s="34" t="s">
        <v>1042</v>
      </c>
      <c r="C4476" s="39">
        <v>1</v>
      </c>
      <c r="D4476" s="39" t="s">
        <v>231</v>
      </c>
      <c r="E4476" s="35">
        <v>10.62</v>
      </c>
      <c r="F4476" s="35">
        <f t="shared" si="140"/>
        <v>10.62</v>
      </c>
    </row>
    <row r="4477" spans="2:6" outlineLevel="1" x14ac:dyDescent="0.25">
      <c r="B4477" s="34" t="s">
        <v>1043</v>
      </c>
      <c r="C4477" s="39">
        <v>1</v>
      </c>
      <c r="D4477" s="39" t="s">
        <v>231</v>
      </c>
      <c r="E4477" s="35">
        <v>10.07</v>
      </c>
      <c r="F4477" s="35">
        <f t="shared" si="140"/>
        <v>10.07</v>
      </c>
    </row>
    <row r="4478" spans="2:6" outlineLevel="1" x14ac:dyDescent="0.25">
      <c r="B4478" s="34" t="s">
        <v>1044</v>
      </c>
      <c r="C4478" s="39">
        <v>1</v>
      </c>
      <c r="D4478" s="39" t="s">
        <v>231</v>
      </c>
      <c r="E4478" s="35">
        <v>202.5</v>
      </c>
      <c r="F4478" s="35">
        <f t="shared" si="140"/>
        <v>202.5</v>
      </c>
    </row>
    <row r="4479" spans="2:6" outlineLevel="1" x14ac:dyDescent="0.25">
      <c r="B4479" s="34" t="s">
        <v>1027</v>
      </c>
      <c r="C4479" s="39">
        <v>0.7</v>
      </c>
      <c r="D4479" s="39" t="s">
        <v>134</v>
      </c>
      <c r="E4479" s="35">
        <v>8.9600000000000009</v>
      </c>
      <c r="F4479" s="35">
        <f t="shared" si="140"/>
        <v>6.2720000000000002</v>
      </c>
    </row>
    <row r="4480" spans="2:6" outlineLevel="1" x14ac:dyDescent="0.25">
      <c r="B4480" s="34" t="s">
        <v>1028</v>
      </c>
      <c r="C4480" s="39">
        <v>0.25</v>
      </c>
      <c r="D4480" s="39" t="s">
        <v>258</v>
      </c>
      <c r="E4480" s="35">
        <v>572.64</v>
      </c>
      <c r="F4480" s="35">
        <f t="shared" si="140"/>
        <v>143.16</v>
      </c>
    </row>
    <row r="4481" spans="2:6" outlineLevel="1" x14ac:dyDescent="0.25">
      <c r="B4481" s="34" t="s">
        <v>1045</v>
      </c>
      <c r="C4481" s="39">
        <v>1</v>
      </c>
      <c r="D4481" s="39" t="s">
        <v>231</v>
      </c>
      <c r="E4481" s="35">
        <v>935.66</v>
      </c>
      <c r="F4481" s="35">
        <f t="shared" si="140"/>
        <v>935.66</v>
      </c>
    </row>
    <row r="4482" spans="2:6" outlineLevel="1" x14ac:dyDescent="0.25">
      <c r="B4482" s="34" t="s">
        <v>1030</v>
      </c>
      <c r="C4482" s="39">
        <v>1</v>
      </c>
      <c r="D4482" s="39" t="s">
        <v>231</v>
      </c>
      <c r="E4482" s="35">
        <v>936.33</v>
      </c>
      <c r="F4482" s="35">
        <f t="shared" si="140"/>
        <v>936.33</v>
      </c>
    </row>
    <row r="4483" spans="2:6" outlineLevel="1" x14ac:dyDescent="0.25">
      <c r="B4483" s="34" t="s">
        <v>1101</v>
      </c>
      <c r="C4483" s="39">
        <v>1</v>
      </c>
      <c r="D4483" s="39" t="s">
        <v>231</v>
      </c>
      <c r="E4483" s="35">
        <v>1206.06</v>
      </c>
      <c r="F4483" s="35">
        <f t="shared" si="140"/>
        <v>1206.06</v>
      </c>
    </row>
    <row r="4484" spans="2:6" outlineLevel="1" x14ac:dyDescent="0.25">
      <c r="B4484" s="34"/>
      <c r="C4484" s="39"/>
      <c r="D4484" s="39"/>
      <c r="E4484" s="35"/>
      <c r="F4484" s="35"/>
    </row>
    <row r="4485" spans="2:6" outlineLevel="1" x14ac:dyDescent="0.25">
      <c r="B4485" s="33" t="s">
        <v>1102</v>
      </c>
      <c r="C4485" s="50"/>
      <c r="D4485" s="50"/>
      <c r="E4485" s="40" t="s">
        <v>231</v>
      </c>
      <c r="F4485" s="40">
        <f>SUM(F4486:F4501)</f>
        <v>19868.726500000004</v>
      </c>
    </row>
    <row r="4486" spans="2:6" outlineLevel="1" x14ac:dyDescent="0.25">
      <c r="B4486" s="34" t="s">
        <v>988</v>
      </c>
      <c r="C4486" s="39">
        <v>0.33</v>
      </c>
      <c r="D4486" s="39" t="s">
        <v>367</v>
      </c>
      <c r="E4486" s="35">
        <v>299.93</v>
      </c>
      <c r="F4486" s="35">
        <f t="shared" ref="F4486:F4501" si="141">+C4486*E4486</f>
        <v>98.976900000000001</v>
      </c>
    </row>
    <row r="4487" spans="2:6" outlineLevel="1" x14ac:dyDescent="0.25">
      <c r="B4487" s="34" t="s">
        <v>990</v>
      </c>
      <c r="C4487" s="39">
        <v>1</v>
      </c>
      <c r="D4487" s="39" t="s">
        <v>231</v>
      </c>
      <c r="E4487" s="35">
        <v>61.66</v>
      </c>
      <c r="F4487" s="35">
        <f t="shared" si="141"/>
        <v>61.66</v>
      </c>
    </row>
    <row r="4488" spans="2:6" outlineLevel="1" x14ac:dyDescent="0.25">
      <c r="B4488" s="34" t="s">
        <v>991</v>
      </c>
      <c r="C4488" s="39">
        <v>1</v>
      </c>
      <c r="D4488" s="39" t="s">
        <v>231</v>
      </c>
      <c r="E4488" s="35">
        <v>16.100000000000001</v>
      </c>
      <c r="F4488" s="35">
        <f t="shared" si="141"/>
        <v>16.100000000000001</v>
      </c>
    </row>
    <row r="4489" spans="2:6" outlineLevel="1" x14ac:dyDescent="0.25">
      <c r="B4489" s="34" t="s">
        <v>992</v>
      </c>
      <c r="C4489" s="39">
        <v>2</v>
      </c>
      <c r="D4489" s="39" t="s">
        <v>231</v>
      </c>
      <c r="E4489" s="35">
        <v>17.7</v>
      </c>
      <c r="F4489" s="35">
        <f t="shared" si="141"/>
        <v>35.4</v>
      </c>
    </row>
    <row r="4490" spans="2:6" outlineLevel="1" x14ac:dyDescent="0.25">
      <c r="B4490" s="34" t="s">
        <v>994</v>
      </c>
      <c r="C4490" s="39">
        <v>0.24</v>
      </c>
      <c r="D4490" s="39" t="s">
        <v>995</v>
      </c>
      <c r="E4490" s="35">
        <v>57.02</v>
      </c>
      <c r="F4490" s="35">
        <f t="shared" si="141"/>
        <v>13.684800000000001</v>
      </c>
    </row>
    <row r="4491" spans="2:6" outlineLevel="1" x14ac:dyDescent="0.25">
      <c r="B4491" s="34" t="s">
        <v>1103</v>
      </c>
      <c r="C4491" s="39">
        <v>1</v>
      </c>
      <c r="D4491" s="39" t="s">
        <v>231</v>
      </c>
      <c r="E4491" s="35">
        <v>12</v>
      </c>
      <c r="F4491" s="35">
        <f t="shared" si="141"/>
        <v>12</v>
      </c>
    </row>
    <row r="4492" spans="2:6" outlineLevel="1" x14ac:dyDescent="0.25">
      <c r="B4492" s="34" t="s">
        <v>1104</v>
      </c>
      <c r="C4492" s="39">
        <v>0.24</v>
      </c>
      <c r="D4492" s="39" t="s">
        <v>367</v>
      </c>
      <c r="E4492" s="35">
        <v>300</v>
      </c>
      <c r="F4492" s="35">
        <f t="shared" si="141"/>
        <v>72</v>
      </c>
    </row>
    <row r="4493" spans="2:6" outlineLevel="1" x14ac:dyDescent="0.25">
      <c r="B4493" s="34" t="s">
        <v>1105</v>
      </c>
      <c r="C4493" s="39">
        <v>2</v>
      </c>
      <c r="D4493" s="39" t="s">
        <v>231</v>
      </c>
      <c r="E4493" s="35">
        <v>31.95</v>
      </c>
      <c r="F4493" s="35">
        <f t="shared" si="141"/>
        <v>63.9</v>
      </c>
    </row>
    <row r="4494" spans="2:6" outlineLevel="1" x14ac:dyDescent="0.25">
      <c r="B4494" s="34" t="s">
        <v>1022</v>
      </c>
      <c r="C4494" s="39">
        <v>0.02</v>
      </c>
      <c r="D4494" s="39" t="s">
        <v>411</v>
      </c>
      <c r="E4494" s="35">
        <v>729.24</v>
      </c>
      <c r="F4494" s="35">
        <f t="shared" si="141"/>
        <v>14.584800000000001</v>
      </c>
    </row>
    <row r="4495" spans="2:6" outlineLevel="1" x14ac:dyDescent="0.25">
      <c r="B4495" s="34" t="s">
        <v>1099</v>
      </c>
      <c r="C4495" s="39">
        <v>1</v>
      </c>
      <c r="D4495" s="39" t="s">
        <v>231</v>
      </c>
      <c r="E4495" s="35">
        <v>8995</v>
      </c>
      <c r="F4495" s="35">
        <f t="shared" si="141"/>
        <v>8995</v>
      </c>
    </row>
    <row r="4496" spans="2:6" outlineLevel="1" x14ac:dyDescent="0.25">
      <c r="B4496" s="34" t="s">
        <v>1106</v>
      </c>
      <c r="C4496" s="39">
        <v>1</v>
      </c>
      <c r="D4496" s="39" t="s">
        <v>231</v>
      </c>
      <c r="E4496" s="35">
        <v>6990</v>
      </c>
      <c r="F4496" s="35">
        <f t="shared" si="141"/>
        <v>6990</v>
      </c>
    </row>
    <row r="4497" spans="2:6" outlineLevel="1" x14ac:dyDescent="0.25">
      <c r="B4497" s="34" t="s">
        <v>1027</v>
      </c>
      <c r="C4497" s="39">
        <v>0.5</v>
      </c>
      <c r="D4497" s="39" t="s">
        <v>134</v>
      </c>
      <c r="E4497" s="35">
        <v>8.9600000000000009</v>
      </c>
      <c r="F4497" s="35">
        <f t="shared" si="141"/>
        <v>4.4800000000000004</v>
      </c>
    </row>
    <row r="4498" spans="2:6" outlineLevel="1" x14ac:dyDescent="0.25">
      <c r="B4498" s="34" t="s">
        <v>1028</v>
      </c>
      <c r="C4498" s="39">
        <v>0.25</v>
      </c>
      <c r="D4498" s="39" t="s">
        <v>258</v>
      </c>
      <c r="E4498" s="35">
        <v>572.64</v>
      </c>
      <c r="F4498" s="35">
        <f t="shared" si="141"/>
        <v>143.16</v>
      </c>
    </row>
    <row r="4499" spans="2:6" outlineLevel="1" x14ac:dyDescent="0.25">
      <c r="B4499" s="34" t="s">
        <v>1045</v>
      </c>
      <c r="C4499" s="39">
        <v>1</v>
      </c>
      <c r="D4499" s="39" t="s">
        <v>231</v>
      </c>
      <c r="E4499" s="35">
        <v>935.66</v>
      </c>
      <c r="F4499" s="35">
        <f t="shared" si="141"/>
        <v>935.66</v>
      </c>
    </row>
    <row r="4500" spans="2:6" outlineLevel="1" x14ac:dyDescent="0.25">
      <c r="B4500" s="34" t="s">
        <v>1030</v>
      </c>
      <c r="C4500" s="39">
        <v>1</v>
      </c>
      <c r="D4500" s="39" t="s">
        <v>231</v>
      </c>
      <c r="E4500" s="35">
        <v>1206.06</v>
      </c>
      <c r="F4500" s="35">
        <f t="shared" si="141"/>
        <v>1206.06</v>
      </c>
    </row>
    <row r="4501" spans="2:6" outlineLevel="1" x14ac:dyDescent="0.25">
      <c r="B4501" s="34" t="s">
        <v>1101</v>
      </c>
      <c r="C4501" s="39">
        <v>1</v>
      </c>
      <c r="D4501" s="39" t="s">
        <v>231</v>
      </c>
      <c r="E4501" s="35">
        <v>1206.06</v>
      </c>
      <c r="F4501" s="35">
        <f t="shared" si="141"/>
        <v>1206.06</v>
      </c>
    </row>
    <row r="4502" spans="2:6" outlineLevel="1" x14ac:dyDescent="0.25">
      <c r="B4502" s="34"/>
      <c r="C4502" s="39"/>
      <c r="D4502" s="39"/>
      <c r="E4502" s="35"/>
      <c r="F4502" s="35"/>
    </row>
    <row r="4503" spans="2:6" outlineLevel="1" x14ac:dyDescent="0.25">
      <c r="B4503" s="33" t="s">
        <v>1107</v>
      </c>
      <c r="C4503" s="50"/>
      <c r="D4503" s="50"/>
      <c r="E4503" s="40" t="s">
        <v>231</v>
      </c>
      <c r="F4503" s="40">
        <f>SUM(F4504:F4523)</f>
        <v>7302.3920999999991</v>
      </c>
    </row>
    <row r="4504" spans="2:6" outlineLevel="1" x14ac:dyDescent="0.25">
      <c r="B4504" s="34" t="s">
        <v>988</v>
      </c>
      <c r="C4504" s="39">
        <v>0.33</v>
      </c>
      <c r="D4504" s="39" t="s">
        <v>367</v>
      </c>
      <c r="E4504" s="35">
        <v>299.93</v>
      </c>
      <c r="F4504" s="35">
        <f t="shared" ref="F4504:F4523" si="142">+C4504*E4504</f>
        <v>98.976900000000001</v>
      </c>
    </row>
    <row r="4505" spans="2:6" outlineLevel="1" x14ac:dyDescent="0.25">
      <c r="B4505" s="34" t="s">
        <v>990</v>
      </c>
      <c r="C4505" s="39">
        <v>1</v>
      </c>
      <c r="D4505" s="39" t="s">
        <v>231</v>
      </c>
      <c r="E4505" s="35">
        <v>61.66</v>
      </c>
      <c r="F4505" s="35">
        <f t="shared" si="142"/>
        <v>61.66</v>
      </c>
    </row>
    <row r="4506" spans="2:6" outlineLevel="1" x14ac:dyDescent="0.25">
      <c r="B4506" s="34" t="s">
        <v>991</v>
      </c>
      <c r="C4506" s="39">
        <v>1</v>
      </c>
      <c r="D4506" s="39" t="s">
        <v>231</v>
      </c>
      <c r="E4506" s="35">
        <v>16.100000000000001</v>
      </c>
      <c r="F4506" s="35">
        <f t="shared" si="142"/>
        <v>16.100000000000001</v>
      </c>
    </row>
    <row r="4507" spans="2:6" outlineLevel="1" x14ac:dyDescent="0.25">
      <c r="B4507" s="34" t="s">
        <v>992</v>
      </c>
      <c r="C4507" s="39">
        <v>2</v>
      </c>
      <c r="D4507" s="39" t="s">
        <v>231</v>
      </c>
      <c r="E4507" s="35">
        <v>17.7</v>
      </c>
      <c r="F4507" s="35">
        <f t="shared" si="142"/>
        <v>35.4</v>
      </c>
    </row>
    <row r="4508" spans="2:6" outlineLevel="1" x14ac:dyDescent="0.25">
      <c r="B4508" s="34" t="s">
        <v>994</v>
      </c>
      <c r="C4508" s="39">
        <v>0.24</v>
      </c>
      <c r="D4508" s="39" t="s">
        <v>995</v>
      </c>
      <c r="E4508" s="35">
        <v>57.02</v>
      </c>
      <c r="F4508" s="35">
        <f t="shared" si="142"/>
        <v>13.684800000000001</v>
      </c>
    </row>
    <row r="4509" spans="2:6" outlineLevel="1" x14ac:dyDescent="0.25">
      <c r="B4509" s="34" t="s">
        <v>1017</v>
      </c>
      <c r="C4509" s="39">
        <v>1</v>
      </c>
      <c r="D4509" s="39" t="s">
        <v>231</v>
      </c>
      <c r="E4509" s="35">
        <v>30.68</v>
      </c>
      <c r="F4509" s="35">
        <f t="shared" si="142"/>
        <v>30.68</v>
      </c>
    </row>
    <row r="4510" spans="2:6" outlineLevel="1" x14ac:dyDescent="0.25">
      <c r="B4510" s="34" t="s">
        <v>1018</v>
      </c>
      <c r="C4510" s="39">
        <v>0.24</v>
      </c>
      <c r="D4510" s="39" t="s">
        <v>367</v>
      </c>
      <c r="E4510" s="35">
        <v>484.89</v>
      </c>
      <c r="F4510" s="35">
        <f t="shared" si="142"/>
        <v>116.3736</v>
      </c>
    </row>
    <row r="4511" spans="2:6" outlineLevel="1" x14ac:dyDescent="0.25">
      <c r="B4511" s="34" t="s">
        <v>1019</v>
      </c>
      <c r="C4511" s="39">
        <v>2</v>
      </c>
      <c r="D4511" s="39" t="s">
        <v>231</v>
      </c>
      <c r="E4511" s="35">
        <v>25.96</v>
      </c>
      <c r="F4511" s="35">
        <f t="shared" si="142"/>
        <v>51.92</v>
      </c>
    </row>
    <row r="4512" spans="2:6" outlineLevel="1" x14ac:dyDescent="0.25">
      <c r="B4512" s="34" t="s">
        <v>1034</v>
      </c>
      <c r="C4512" s="39">
        <v>1</v>
      </c>
      <c r="D4512" s="39" t="s">
        <v>231</v>
      </c>
      <c r="E4512" s="35">
        <v>20</v>
      </c>
      <c r="F4512" s="35">
        <f t="shared" si="142"/>
        <v>20</v>
      </c>
    </row>
    <row r="4513" spans="2:6" outlineLevel="1" x14ac:dyDescent="0.25">
      <c r="B4513" s="34" t="s">
        <v>1022</v>
      </c>
      <c r="C4513" s="39">
        <v>0.02</v>
      </c>
      <c r="D4513" s="39" t="s">
        <v>411</v>
      </c>
      <c r="E4513" s="35">
        <v>729.24</v>
      </c>
      <c r="F4513" s="35">
        <f t="shared" si="142"/>
        <v>14.584800000000001</v>
      </c>
    </row>
    <row r="4514" spans="2:6" outlineLevel="1" x14ac:dyDescent="0.25">
      <c r="B4514" s="34" t="s">
        <v>1108</v>
      </c>
      <c r="C4514" s="39">
        <v>1</v>
      </c>
      <c r="D4514" s="39" t="s">
        <v>231</v>
      </c>
      <c r="E4514" s="35">
        <v>2695</v>
      </c>
      <c r="F4514" s="35">
        <f t="shared" si="142"/>
        <v>2695</v>
      </c>
    </row>
    <row r="4515" spans="2:6" outlineLevel="1" x14ac:dyDescent="0.25">
      <c r="B4515" s="34" t="s">
        <v>1109</v>
      </c>
      <c r="C4515" s="39">
        <v>1</v>
      </c>
      <c r="D4515" s="39" t="s">
        <v>231</v>
      </c>
      <c r="E4515" s="35">
        <v>565.16999999999996</v>
      </c>
      <c r="F4515" s="35">
        <f t="shared" si="142"/>
        <v>565.16999999999996</v>
      </c>
    </row>
    <row r="4516" spans="2:6" outlineLevel="1" x14ac:dyDescent="0.25">
      <c r="B4516" s="34" t="s">
        <v>1042</v>
      </c>
      <c r="C4516" s="39">
        <v>1</v>
      </c>
      <c r="D4516" s="39" t="s">
        <v>231</v>
      </c>
      <c r="E4516" s="35">
        <v>10.62</v>
      </c>
      <c r="F4516" s="35">
        <f t="shared" si="142"/>
        <v>10.62</v>
      </c>
    </row>
    <row r="4517" spans="2:6" outlineLevel="1" x14ac:dyDescent="0.25">
      <c r="B4517" s="34" t="s">
        <v>1043</v>
      </c>
      <c r="C4517" s="39">
        <v>1</v>
      </c>
      <c r="D4517" s="39" t="s">
        <v>231</v>
      </c>
      <c r="E4517" s="35">
        <v>10.07</v>
      </c>
      <c r="F4517" s="35">
        <f t="shared" si="142"/>
        <v>10.07</v>
      </c>
    </row>
    <row r="4518" spans="2:6" outlineLevel="1" x14ac:dyDescent="0.25">
      <c r="B4518" s="34" t="s">
        <v>1044</v>
      </c>
      <c r="C4518" s="39">
        <v>1</v>
      </c>
      <c r="D4518" s="39" t="s">
        <v>231</v>
      </c>
      <c r="E4518" s="35">
        <v>202.5</v>
      </c>
      <c r="F4518" s="35">
        <f t="shared" si="142"/>
        <v>202.5</v>
      </c>
    </row>
    <row r="4519" spans="2:6" outlineLevel="1" x14ac:dyDescent="0.25">
      <c r="B4519" s="34" t="s">
        <v>1027</v>
      </c>
      <c r="C4519" s="39">
        <v>0.7</v>
      </c>
      <c r="D4519" s="39" t="s">
        <v>134</v>
      </c>
      <c r="E4519" s="35">
        <v>8.9600000000000009</v>
      </c>
      <c r="F4519" s="35">
        <f t="shared" si="142"/>
        <v>6.2720000000000002</v>
      </c>
    </row>
    <row r="4520" spans="2:6" outlineLevel="1" x14ac:dyDescent="0.25">
      <c r="B4520" s="34" t="s">
        <v>1028</v>
      </c>
      <c r="C4520" s="39">
        <v>0.25</v>
      </c>
      <c r="D4520" s="39" t="s">
        <v>258</v>
      </c>
      <c r="E4520" s="35">
        <v>572.64</v>
      </c>
      <c r="F4520" s="35">
        <f t="shared" si="142"/>
        <v>143.16</v>
      </c>
    </row>
    <row r="4521" spans="2:6" outlineLevel="1" x14ac:dyDescent="0.25">
      <c r="B4521" s="34" t="s">
        <v>1045</v>
      </c>
      <c r="C4521" s="39">
        <v>1</v>
      </c>
      <c r="D4521" s="39" t="s">
        <v>231</v>
      </c>
      <c r="E4521" s="35">
        <v>935.66</v>
      </c>
      <c r="F4521" s="35">
        <f t="shared" si="142"/>
        <v>935.66</v>
      </c>
    </row>
    <row r="4522" spans="2:6" outlineLevel="1" x14ac:dyDescent="0.25">
      <c r="B4522" s="34" t="s">
        <v>1030</v>
      </c>
      <c r="C4522" s="39">
        <v>1</v>
      </c>
      <c r="D4522" s="39" t="s">
        <v>231</v>
      </c>
      <c r="E4522" s="35">
        <v>936.33</v>
      </c>
      <c r="F4522" s="35">
        <f t="shared" si="142"/>
        <v>936.33</v>
      </c>
    </row>
    <row r="4523" spans="2:6" outlineLevel="1" x14ac:dyDescent="0.25">
      <c r="B4523" s="34" t="s">
        <v>1110</v>
      </c>
      <c r="C4523" s="39">
        <v>1</v>
      </c>
      <c r="D4523" s="39" t="s">
        <v>231</v>
      </c>
      <c r="E4523" s="35">
        <v>1338.23</v>
      </c>
      <c r="F4523" s="35">
        <f t="shared" si="142"/>
        <v>1338.23</v>
      </c>
    </row>
    <row r="4524" spans="2:6" outlineLevel="1" x14ac:dyDescent="0.25">
      <c r="B4524" s="34"/>
      <c r="C4524" s="39"/>
      <c r="D4524" s="39"/>
      <c r="E4524" s="35"/>
      <c r="F4524" s="35"/>
    </row>
    <row r="4525" spans="2:6" outlineLevel="1" x14ac:dyDescent="0.25">
      <c r="B4525" s="33" t="s">
        <v>1111</v>
      </c>
      <c r="C4525" s="50"/>
      <c r="D4525" s="50"/>
      <c r="E4525" s="40" t="s">
        <v>231</v>
      </c>
      <c r="F4525" s="40">
        <f>SUM(F4526:F4546)</f>
        <v>5400.8580999999995</v>
      </c>
    </row>
    <row r="4526" spans="2:6" outlineLevel="1" x14ac:dyDescent="0.25">
      <c r="B4526" s="34" t="s">
        <v>988</v>
      </c>
      <c r="C4526" s="39">
        <v>0.17</v>
      </c>
      <c r="D4526" s="39" t="s">
        <v>367</v>
      </c>
      <c r="E4526" s="35">
        <v>299.93</v>
      </c>
      <c r="F4526" s="35">
        <f t="shared" ref="F4526:F4546" si="143">+C4526*E4526</f>
        <v>50.988100000000003</v>
      </c>
    </row>
    <row r="4527" spans="2:6" outlineLevel="1" x14ac:dyDescent="0.25">
      <c r="B4527" s="34" t="s">
        <v>990</v>
      </c>
      <c r="C4527" s="39">
        <v>1</v>
      </c>
      <c r="D4527" s="39" t="s">
        <v>231</v>
      </c>
      <c r="E4527" s="35">
        <v>61.66</v>
      </c>
      <c r="F4527" s="35">
        <f t="shared" si="143"/>
        <v>61.66</v>
      </c>
    </row>
    <row r="4528" spans="2:6" outlineLevel="1" x14ac:dyDescent="0.25">
      <c r="B4528" s="34" t="s">
        <v>991</v>
      </c>
      <c r="C4528" s="39">
        <v>1</v>
      </c>
      <c r="D4528" s="39" t="s">
        <v>231</v>
      </c>
      <c r="E4528" s="35">
        <v>16.100000000000001</v>
      </c>
      <c r="F4528" s="35">
        <f t="shared" si="143"/>
        <v>16.100000000000001</v>
      </c>
    </row>
    <row r="4529" spans="2:6" outlineLevel="1" x14ac:dyDescent="0.25">
      <c r="B4529" s="34" t="s">
        <v>992</v>
      </c>
      <c r="C4529" s="39">
        <v>1</v>
      </c>
      <c r="D4529" s="39" t="s">
        <v>231</v>
      </c>
      <c r="E4529" s="35">
        <v>17.7</v>
      </c>
      <c r="F4529" s="35">
        <f t="shared" si="143"/>
        <v>17.7</v>
      </c>
    </row>
    <row r="4530" spans="2:6" outlineLevel="1" x14ac:dyDescent="0.25">
      <c r="B4530" s="34" t="s">
        <v>1069</v>
      </c>
      <c r="C4530" s="39">
        <v>1</v>
      </c>
      <c r="D4530" s="39" t="s">
        <v>231</v>
      </c>
      <c r="E4530" s="35">
        <v>43.06</v>
      </c>
      <c r="F4530" s="35">
        <f t="shared" si="143"/>
        <v>43.06</v>
      </c>
    </row>
    <row r="4531" spans="2:6" outlineLevel="1" x14ac:dyDescent="0.25">
      <c r="B4531" s="34" t="s">
        <v>994</v>
      </c>
      <c r="C4531" s="39">
        <v>0.24</v>
      </c>
      <c r="D4531" s="39" t="s">
        <v>995</v>
      </c>
      <c r="E4531" s="35">
        <v>57.02</v>
      </c>
      <c r="F4531" s="35">
        <f t="shared" si="143"/>
        <v>13.684800000000001</v>
      </c>
    </row>
    <row r="4532" spans="2:6" outlineLevel="1" x14ac:dyDescent="0.25">
      <c r="B4532" s="34" t="s">
        <v>1112</v>
      </c>
      <c r="C4532" s="39">
        <v>1</v>
      </c>
      <c r="D4532" s="39" t="s">
        <v>231</v>
      </c>
      <c r="E4532" s="35">
        <v>30.68</v>
      </c>
      <c r="F4532" s="35">
        <f t="shared" si="143"/>
        <v>30.68</v>
      </c>
    </row>
    <row r="4533" spans="2:6" outlineLevel="1" x14ac:dyDescent="0.25">
      <c r="B4533" s="34" t="s">
        <v>1113</v>
      </c>
      <c r="C4533" s="39">
        <v>0.24</v>
      </c>
      <c r="D4533" s="39" t="s">
        <v>367</v>
      </c>
      <c r="E4533" s="35">
        <v>484.89</v>
      </c>
      <c r="F4533" s="35">
        <f t="shared" si="143"/>
        <v>116.3736</v>
      </c>
    </row>
    <row r="4534" spans="2:6" outlineLevel="1" x14ac:dyDescent="0.25">
      <c r="B4534" s="34" t="s">
        <v>1114</v>
      </c>
      <c r="C4534" s="39">
        <v>2</v>
      </c>
      <c r="D4534" s="39" t="s">
        <v>231</v>
      </c>
      <c r="E4534" s="35">
        <v>25.96</v>
      </c>
      <c r="F4534" s="35">
        <f t="shared" si="143"/>
        <v>51.92</v>
      </c>
    </row>
    <row r="4535" spans="2:6" outlineLevel="1" x14ac:dyDescent="0.25">
      <c r="B4535" s="34" t="s">
        <v>1022</v>
      </c>
      <c r="C4535" s="39">
        <v>0.02</v>
      </c>
      <c r="D4535" s="39" t="s">
        <v>411</v>
      </c>
      <c r="E4535" s="35">
        <v>729.24</v>
      </c>
      <c r="F4535" s="35">
        <f t="shared" si="143"/>
        <v>14.584800000000001</v>
      </c>
    </row>
    <row r="4536" spans="2:6" outlineLevel="1" x14ac:dyDescent="0.25">
      <c r="B4536" s="34" t="s">
        <v>1115</v>
      </c>
      <c r="C4536" s="39">
        <v>1</v>
      </c>
      <c r="D4536" s="39" t="s">
        <v>231</v>
      </c>
      <c r="E4536" s="35">
        <v>2026.23</v>
      </c>
      <c r="F4536" s="35">
        <f t="shared" si="143"/>
        <v>2026.23</v>
      </c>
    </row>
    <row r="4537" spans="2:6" outlineLevel="1" x14ac:dyDescent="0.25">
      <c r="B4537" s="34" t="s">
        <v>1116</v>
      </c>
      <c r="C4537" s="39">
        <v>1</v>
      </c>
      <c r="D4537" s="39" t="s">
        <v>231</v>
      </c>
      <c r="E4537" s="35">
        <v>88.5</v>
      </c>
      <c r="F4537" s="35">
        <f t="shared" si="143"/>
        <v>88.5</v>
      </c>
    </row>
    <row r="4538" spans="2:6" outlineLevel="1" x14ac:dyDescent="0.25">
      <c r="B4538" s="34" t="s">
        <v>1073</v>
      </c>
      <c r="C4538" s="39">
        <v>1</v>
      </c>
      <c r="D4538" s="39" t="s">
        <v>231</v>
      </c>
      <c r="E4538" s="35">
        <v>52.57</v>
      </c>
      <c r="F4538" s="35">
        <f t="shared" si="143"/>
        <v>52.57</v>
      </c>
    </row>
    <row r="4539" spans="2:6" outlineLevel="1" x14ac:dyDescent="0.25">
      <c r="B4539" s="34" t="s">
        <v>1026</v>
      </c>
      <c r="C4539" s="39">
        <v>0.03</v>
      </c>
      <c r="D4539" s="39" t="s">
        <v>195</v>
      </c>
      <c r="E4539" s="35">
        <v>672.6</v>
      </c>
      <c r="F4539" s="35">
        <f t="shared" si="143"/>
        <v>20.178000000000001</v>
      </c>
    </row>
    <row r="4540" spans="2:6" outlineLevel="1" x14ac:dyDescent="0.25">
      <c r="B4540" s="34" t="s">
        <v>1074</v>
      </c>
      <c r="C4540" s="39">
        <v>1</v>
      </c>
      <c r="D4540" s="39" t="s">
        <v>231</v>
      </c>
      <c r="E4540" s="35">
        <v>441.8</v>
      </c>
      <c r="F4540" s="35">
        <f t="shared" si="143"/>
        <v>441.8</v>
      </c>
    </row>
    <row r="4541" spans="2:6" outlineLevel="1" x14ac:dyDescent="0.25">
      <c r="B4541" s="34" t="s">
        <v>1027</v>
      </c>
      <c r="C4541" s="39">
        <v>0.5</v>
      </c>
      <c r="D4541" s="39" t="s">
        <v>134</v>
      </c>
      <c r="E4541" s="35">
        <v>8.9600000000000009</v>
      </c>
      <c r="F4541" s="35">
        <f t="shared" si="143"/>
        <v>4.4800000000000004</v>
      </c>
    </row>
    <row r="4542" spans="2:6" outlineLevel="1" x14ac:dyDescent="0.25">
      <c r="B4542" s="34" t="s">
        <v>1028</v>
      </c>
      <c r="C4542" s="39">
        <v>0.12</v>
      </c>
      <c r="D4542" s="39" t="s">
        <v>258</v>
      </c>
      <c r="E4542" s="35">
        <v>572.64</v>
      </c>
      <c r="F4542" s="35">
        <f t="shared" si="143"/>
        <v>68.716799999999992</v>
      </c>
    </row>
    <row r="4543" spans="2:6" outlineLevel="1" x14ac:dyDescent="0.25">
      <c r="B4543" s="34" t="s">
        <v>1045</v>
      </c>
      <c r="C4543" s="39">
        <v>1</v>
      </c>
      <c r="D4543" s="39" t="s">
        <v>231</v>
      </c>
      <c r="E4543" s="35">
        <v>1070.25</v>
      </c>
      <c r="F4543" s="35">
        <f t="shared" si="143"/>
        <v>1070.25</v>
      </c>
    </row>
    <row r="4544" spans="2:6" outlineLevel="1" x14ac:dyDescent="0.25">
      <c r="B4544" s="34" t="s">
        <v>1075</v>
      </c>
      <c r="C4544" s="39">
        <v>1</v>
      </c>
      <c r="D4544" s="39" t="s">
        <v>231</v>
      </c>
      <c r="E4544" s="35">
        <v>936.33</v>
      </c>
      <c r="F4544" s="35">
        <f t="shared" si="143"/>
        <v>936.33</v>
      </c>
    </row>
    <row r="4545" spans="1:6" outlineLevel="1" x14ac:dyDescent="0.25">
      <c r="B4545" s="34" t="s">
        <v>1079</v>
      </c>
      <c r="C4545" s="39">
        <v>0.3</v>
      </c>
      <c r="D4545" s="39" t="s">
        <v>290</v>
      </c>
      <c r="E4545" s="35">
        <v>19.54</v>
      </c>
      <c r="F4545" s="35">
        <f t="shared" si="143"/>
        <v>5.8619999999999992</v>
      </c>
    </row>
    <row r="4546" spans="1:6" outlineLevel="1" x14ac:dyDescent="0.25">
      <c r="B4546" s="34" t="s">
        <v>1117</v>
      </c>
      <c r="C4546" s="39">
        <v>1</v>
      </c>
      <c r="D4546" s="39" t="s">
        <v>231</v>
      </c>
      <c r="E4546" s="35">
        <v>269.19</v>
      </c>
      <c r="F4546" s="35">
        <f t="shared" si="143"/>
        <v>269.19</v>
      </c>
    </row>
    <row r="4548" spans="1:6" s="5" customFormat="1" x14ac:dyDescent="0.25">
      <c r="A4548" s="76"/>
      <c r="B4548" s="6" t="s">
        <v>1118</v>
      </c>
      <c r="C4548" s="48"/>
      <c r="D4548" s="48"/>
      <c r="E4548" s="7"/>
      <c r="F4548" s="7"/>
    </row>
    <row r="4549" spans="1:6" outlineLevel="1" x14ac:dyDescent="0.25">
      <c r="B4549" s="34"/>
      <c r="C4549" s="39"/>
      <c r="D4549" s="39"/>
      <c r="E4549" s="35"/>
      <c r="F4549" s="35"/>
    </row>
    <row r="4550" spans="1:6" outlineLevel="1" x14ac:dyDescent="0.25">
      <c r="B4550" s="33" t="s">
        <v>1119</v>
      </c>
      <c r="C4550" s="50"/>
      <c r="D4550" s="50"/>
      <c r="E4550" s="40" t="s">
        <v>231</v>
      </c>
      <c r="F4550" s="40">
        <f>SUM(F4551:F4559)</f>
        <v>3433.0335500000001</v>
      </c>
    </row>
    <row r="4551" spans="1:6" outlineLevel="1" x14ac:dyDescent="0.25">
      <c r="B4551" s="34" t="s">
        <v>1120</v>
      </c>
      <c r="C4551" s="39">
        <v>0.51200000000000001</v>
      </c>
      <c r="D4551" s="39" t="s">
        <v>252</v>
      </c>
      <c r="E4551" s="35">
        <v>514.99</v>
      </c>
      <c r="F4551" s="35">
        <f t="shared" ref="F4551:F4559" si="144">+C4551*E4551</f>
        <v>263.67488000000003</v>
      </c>
    </row>
    <row r="4552" spans="1:6" outlineLevel="1" x14ac:dyDescent="0.25">
      <c r="B4552" s="34" t="s">
        <v>1121</v>
      </c>
      <c r="C4552" s="39">
        <v>0.69</v>
      </c>
      <c r="D4552" s="39" t="s">
        <v>252</v>
      </c>
      <c r="E4552" s="35">
        <v>369.47</v>
      </c>
      <c r="F4552" s="35">
        <f t="shared" si="144"/>
        <v>254.93430000000001</v>
      </c>
    </row>
    <row r="4553" spans="1:6" outlineLevel="1" x14ac:dyDescent="0.25">
      <c r="B4553" s="34" t="s">
        <v>1122</v>
      </c>
      <c r="C4553" s="39">
        <v>4.9000000000000002E-2</v>
      </c>
      <c r="D4553" s="39" t="s">
        <v>252</v>
      </c>
      <c r="E4553" s="35">
        <v>4298.24</v>
      </c>
      <c r="F4553" s="35">
        <f t="shared" si="144"/>
        <v>210.61375999999998</v>
      </c>
    </row>
    <row r="4554" spans="1:6" outlineLevel="1" x14ac:dyDescent="0.25">
      <c r="B4554" s="34" t="s">
        <v>1123</v>
      </c>
      <c r="C4554" s="39">
        <v>4.2999999999999997E-2</v>
      </c>
      <c r="D4554" s="39" t="s">
        <v>201</v>
      </c>
      <c r="E4554" s="35">
        <v>2307.59</v>
      </c>
      <c r="F4554" s="35">
        <f t="shared" si="144"/>
        <v>99.226370000000003</v>
      </c>
    </row>
    <row r="4555" spans="1:6" outlineLevel="1" x14ac:dyDescent="0.25">
      <c r="B4555" s="34" t="s">
        <v>1124</v>
      </c>
      <c r="C4555" s="39">
        <v>0.18</v>
      </c>
      <c r="D4555" s="39" t="s">
        <v>201</v>
      </c>
      <c r="E4555" s="35">
        <v>2307.59</v>
      </c>
      <c r="F4555" s="35">
        <f t="shared" si="144"/>
        <v>415.36619999999999</v>
      </c>
    </row>
    <row r="4556" spans="1:6" outlineLevel="1" x14ac:dyDescent="0.25">
      <c r="B4556" s="34" t="s">
        <v>1125</v>
      </c>
      <c r="C4556" s="39">
        <v>1.6459999999999999</v>
      </c>
      <c r="D4556" s="39" t="s">
        <v>13</v>
      </c>
      <c r="E4556" s="35">
        <v>529.79999999999995</v>
      </c>
      <c r="F4556" s="35">
        <f t="shared" si="144"/>
        <v>872.05079999999987</v>
      </c>
    </row>
    <row r="4557" spans="1:6" outlineLevel="1" x14ac:dyDescent="0.25">
      <c r="B4557" s="34" t="s">
        <v>1126</v>
      </c>
      <c r="C4557" s="39">
        <v>2.9000000000000001E-2</v>
      </c>
      <c r="D4557" s="39" t="s">
        <v>252</v>
      </c>
      <c r="E4557" s="35">
        <v>4298.24</v>
      </c>
      <c r="F4557" s="35">
        <f t="shared" si="144"/>
        <v>124.64896</v>
      </c>
    </row>
    <row r="4558" spans="1:6" outlineLevel="1" x14ac:dyDescent="0.25">
      <c r="B4558" s="34" t="s">
        <v>1127</v>
      </c>
      <c r="C4558" s="39">
        <v>6.8999999999999999E-3</v>
      </c>
      <c r="D4558" s="39" t="s">
        <v>252</v>
      </c>
      <c r="E4558" s="35">
        <v>6801.2</v>
      </c>
      <c r="F4558" s="35">
        <f t="shared" si="144"/>
        <v>46.928280000000001</v>
      </c>
    </row>
    <row r="4559" spans="1:6" outlineLevel="1" x14ac:dyDescent="0.25">
      <c r="B4559" s="34" t="s">
        <v>137</v>
      </c>
      <c r="C4559" s="39">
        <v>1</v>
      </c>
      <c r="D4559" s="39" t="s">
        <v>231</v>
      </c>
      <c r="E4559" s="35">
        <v>1145.5899999999999</v>
      </c>
      <c r="F4559" s="35">
        <f t="shared" si="144"/>
        <v>1145.5899999999999</v>
      </c>
    </row>
    <row r="4560" spans="1:6" outlineLevel="1" x14ac:dyDescent="0.25">
      <c r="B4560" s="34"/>
      <c r="C4560" s="39"/>
      <c r="D4560" s="39"/>
      <c r="E4560" s="35"/>
      <c r="F4560" s="35"/>
    </row>
    <row r="4561" spans="2:6" outlineLevel="1" x14ac:dyDescent="0.25">
      <c r="B4561" s="33" t="s">
        <v>1128</v>
      </c>
      <c r="C4561" s="50"/>
      <c r="D4561" s="50"/>
      <c r="E4561" s="40" t="s">
        <v>231</v>
      </c>
      <c r="F4561" s="40">
        <f>SUM(F4562:F4570)</f>
        <v>4483.61697</v>
      </c>
    </row>
    <row r="4562" spans="2:6" outlineLevel="1" x14ac:dyDescent="0.25">
      <c r="B4562" s="34" t="s">
        <v>1129</v>
      </c>
      <c r="C4562" s="39">
        <v>0.51200000000000001</v>
      </c>
      <c r="D4562" s="39" t="s">
        <v>252</v>
      </c>
      <c r="E4562" s="35">
        <v>2473.1</v>
      </c>
      <c r="F4562" s="35">
        <f t="shared" ref="F4562:F4570" si="145">+C4562*E4562</f>
        <v>1266.2272</v>
      </c>
    </row>
    <row r="4563" spans="2:6" outlineLevel="1" x14ac:dyDescent="0.25">
      <c r="B4563" s="34" t="s">
        <v>1121</v>
      </c>
      <c r="C4563" s="39">
        <v>0.82</v>
      </c>
      <c r="D4563" s="39" t="s">
        <v>252</v>
      </c>
      <c r="E4563" s="35">
        <v>369.47</v>
      </c>
      <c r="F4563" s="35">
        <f t="shared" si="145"/>
        <v>302.96539999999999</v>
      </c>
    </row>
    <row r="4564" spans="2:6" outlineLevel="1" x14ac:dyDescent="0.25">
      <c r="B4564" s="34" t="s">
        <v>1122</v>
      </c>
      <c r="C4564" s="39">
        <v>4.9000000000000002E-2</v>
      </c>
      <c r="D4564" s="39" t="s">
        <v>252</v>
      </c>
      <c r="E4564" s="35">
        <v>4298.24</v>
      </c>
      <c r="F4564" s="35">
        <f t="shared" si="145"/>
        <v>210.61375999999998</v>
      </c>
    </row>
    <row r="4565" spans="2:6" outlineLevel="1" x14ac:dyDescent="0.25">
      <c r="B4565" s="34" t="s">
        <v>1123</v>
      </c>
      <c r="C4565" s="39">
        <v>4.2999999999999997E-2</v>
      </c>
      <c r="D4565" s="39" t="s">
        <v>201</v>
      </c>
      <c r="E4565" s="35">
        <v>2307.59</v>
      </c>
      <c r="F4565" s="35">
        <f t="shared" si="145"/>
        <v>99.226370000000003</v>
      </c>
    </row>
    <row r="4566" spans="2:6" outlineLevel="1" x14ac:dyDescent="0.25">
      <c r="B4566" s="34" t="s">
        <v>1124</v>
      </c>
      <c r="C4566" s="39">
        <v>0.18</v>
      </c>
      <c r="D4566" s="39" t="s">
        <v>201</v>
      </c>
      <c r="E4566" s="35">
        <v>2307.59</v>
      </c>
      <c r="F4566" s="35">
        <f t="shared" si="145"/>
        <v>415.36619999999999</v>
      </c>
    </row>
    <row r="4567" spans="2:6" outlineLevel="1" x14ac:dyDescent="0.25">
      <c r="B4567" s="34" t="s">
        <v>1125</v>
      </c>
      <c r="C4567" s="39">
        <v>1.6459999999999999</v>
      </c>
      <c r="D4567" s="39" t="s">
        <v>13</v>
      </c>
      <c r="E4567" s="35">
        <v>529.79999999999995</v>
      </c>
      <c r="F4567" s="35">
        <f t="shared" si="145"/>
        <v>872.05079999999987</v>
      </c>
    </row>
    <row r="4568" spans="2:6" outlineLevel="1" x14ac:dyDescent="0.25">
      <c r="B4568" s="34" t="s">
        <v>1126</v>
      </c>
      <c r="C4568" s="39">
        <v>2.9000000000000001E-2</v>
      </c>
      <c r="D4568" s="39" t="s">
        <v>252</v>
      </c>
      <c r="E4568" s="35">
        <v>4298.24</v>
      </c>
      <c r="F4568" s="35">
        <f t="shared" si="145"/>
        <v>124.64896</v>
      </c>
    </row>
    <row r="4569" spans="2:6" outlineLevel="1" x14ac:dyDescent="0.25">
      <c r="B4569" s="34" t="s">
        <v>1127</v>
      </c>
      <c r="C4569" s="39">
        <v>6.8999999999999999E-3</v>
      </c>
      <c r="D4569" s="39" t="s">
        <v>252</v>
      </c>
      <c r="E4569" s="35">
        <v>6801.2</v>
      </c>
      <c r="F4569" s="35">
        <f t="shared" si="145"/>
        <v>46.928280000000001</v>
      </c>
    </row>
    <row r="4570" spans="2:6" outlineLevel="1" x14ac:dyDescent="0.25">
      <c r="B4570" s="34" t="s">
        <v>137</v>
      </c>
      <c r="C4570" s="39">
        <v>1</v>
      </c>
      <c r="D4570" s="39" t="s">
        <v>231</v>
      </c>
      <c r="E4570" s="35">
        <v>1145.5899999999999</v>
      </c>
      <c r="F4570" s="35">
        <f t="shared" si="145"/>
        <v>1145.5899999999999</v>
      </c>
    </row>
    <row r="4571" spans="2:6" outlineLevel="1" x14ac:dyDescent="0.25">
      <c r="B4571" s="34"/>
      <c r="C4571" s="39"/>
      <c r="D4571" s="39"/>
      <c r="E4571" s="35"/>
      <c r="F4571" s="35"/>
    </row>
    <row r="4572" spans="2:6" outlineLevel="1" x14ac:dyDescent="0.25">
      <c r="B4572" s="33" t="s">
        <v>1130</v>
      </c>
      <c r="C4572" s="50"/>
      <c r="D4572" s="50"/>
      <c r="E4572" s="40" t="s">
        <v>231</v>
      </c>
      <c r="F4572" s="40">
        <f>SUM(F4573:F4581)</f>
        <v>3406.0775100000001</v>
      </c>
    </row>
    <row r="4573" spans="2:6" outlineLevel="1" x14ac:dyDescent="0.25">
      <c r="B4573" s="34" t="s">
        <v>1131</v>
      </c>
      <c r="C4573" s="39">
        <v>0.51200000000000001</v>
      </c>
      <c r="D4573" s="39" t="s">
        <v>252</v>
      </c>
      <c r="E4573" s="35">
        <v>317.42</v>
      </c>
      <c r="F4573" s="35">
        <f t="shared" ref="F4573:F4581" si="146">+C4573*E4573</f>
        <v>162.51904000000002</v>
      </c>
    </row>
    <row r="4574" spans="2:6" outlineLevel="1" x14ac:dyDescent="0.25">
      <c r="B4574" s="34" t="s">
        <v>1121</v>
      </c>
      <c r="C4574" s="39">
        <v>0.67</v>
      </c>
      <c r="D4574" s="39" t="s">
        <v>252</v>
      </c>
      <c r="E4574" s="35">
        <v>369.47</v>
      </c>
      <c r="F4574" s="35">
        <f t="shared" si="146"/>
        <v>247.54490000000004</v>
      </c>
    </row>
    <row r="4575" spans="2:6" outlineLevel="1" x14ac:dyDescent="0.25">
      <c r="B4575" s="34" t="s">
        <v>1122</v>
      </c>
      <c r="C4575" s="39">
        <v>4.9000000000000002E-2</v>
      </c>
      <c r="D4575" s="39" t="s">
        <v>252</v>
      </c>
      <c r="E4575" s="35">
        <v>4298.24</v>
      </c>
      <c r="F4575" s="35">
        <f t="shared" si="146"/>
        <v>210.61375999999998</v>
      </c>
    </row>
    <row r="4576" spans="2:6" outlineLevel="1" x14ac:dyDescent="0.25">
      <c r="B4576" s="34" t="s">
        <v>1123</v>
      </c>
      <c r="C4576" s="39">
        <v>4.2999999999999997E-2</v>
      </c>
      <c r="D4576" s="39" t="s">
        <v>201</v>
      </c>
      <c r="E4576" s="35">
        <v>2307.59</v>
      </c>
      <c r="F4576" s="35">
        <f t="shared" si="146"/>
        <v>99.226370000000003</v>
      </c>
    </row>
    <row r="4577" spans="2:6" outlineLevel="1" x14ac:dyDescent="0.25">
      <c r="B4577" s="34" t="s">
        <v>1124</v>
      </c>
      <c r="C4577" s="39">
        <v>0.18</v>
      </c>
      <c r="D4577" s="39" t="s">
        <v>201</v>
      </c>
      <c r="E4577" s="35">
        <v>2307.59</v>
      </c>
      <c r="F4577" s="35">
        <f t="shared" si="146"/>
        <v>415.36619999999999</v>
      </c>
    </row>
    <row r="4578" spans="2:6" outlineLevel="1" x14ac:dyDescent="0.25">
      <c r="B4578" s="34" t="s">
        <v>1125</v>
      </c>
      <c r="C4578" s="39">
        <v>1.8</v>
      </c>
      <c r="D4578" s="39" t="s">
        <v>13</v>
      </c>
      <c r="E4578" s="35">
        <v>529.79999999999995</v>
      </c>
      <c r="F4578" s="35">
        <f t="shared" si="146"/>
        <v>953.64</v>
      </c>
    </row>
    <row r="4579" spans="2:6" outlineLevel="1" x14ac:dyDescent="0.25">
      <c r="B4579" s="34" t="s">
        <v>1126</v>
      </c>
      <c r="C4579" s="39">
        <v>2.9000000000000001E-2</v>
      </c>
      <c r="D4579" s="39" t="s">
        <v>252</v>
      </c>
      <c r="E4579" s="35">
        <v>4298.24</v>
      </c>
      <c r="F4579" s="35">
        <f t="shared" si="146"/>
        <v>124.64896</v>
      </c>
    </row>
    <row r="4580" spans="2:6" outlineLevel="1" x14ac:dyDescent="0.25">
      <c r="B4580" s="34" t="s">
        <v>1127</v>
      </c>
      <c r="C4580" s="39">
        <v>6.8999999999999999E-3</v>
      </c>
      <c r="D4580" s="39" t="s">
        <v>252</v>
      </c>
      <c r="E4580" s="35">
        <v>6801.2</v>
      </c>
      <c r="F4580" s="35">
        <f t="shared" si="146"/>
        <v>46.928280000000001</v>
      </c>
    </row>
    <row r="4581" spans="2:6" outlineLevel="1" x14ac:dyDescent="0.25">
      <c r="B4581" s="34" t="s">
        <v>137</v>
      </c>
      <c r="C4581" s="39">
        <v>1</v>
      </c>
      <c r="D4581" s="39" t="s">
        <v>231</v>
      </c>
      <c r="E4581" s="35">
        <v>1145.5899999999999</v>
      </c>
      <c r="F4581" s="35">
        <f t="shared" si="146"/>
        <v>1145.5899999999999</v>
      </c>
    </row>
    <row r="4582" spans="2:6" outlineLevel="1" x14ac:dyDescent="0.25">
      <c r="B4582" s="34"/>
      <c r="C4582" s="39"/>
      <c r="D4582" s="39"/>
      <c r="E4582" s="35"/>
      <c r="F4582" s="35"/>
    </row>
    <row r="4583" spans="2:6" outlineLevel="1" x14ac:dyDescent="0.25">
      <c r="B4583" s="33" t="s">
        <v>1132</v>
      </c>
      <c r="C4583" s="50"/>
      <c r="D4583" s="50"/>
      <c r="E4583" s="40" t="s">
        <v>231</v>
      </c>
      <c r="F4583" s="40">
        <f>SUM(F4584:F4596)</f>
        <v>55446.804580000004</v>
      </c>
    </row>
    <row r="4584" spans="2:6" outlineLevel="1" x14ac:dyDescent="0.25">
      <c r="B4584" s="34" t="s">
        <v>1133</v>
      </c>
      <c r="C4584" s="39">
        <v>14.8</v>
      </c>
      <c r="D4584" s="39" t="s">
        <v>252</v>
      </c>
      <c r="E4584" s="35">
        <v>514.99</v>
      </c>
      <c r="F4584" s="35">
        <f t="shared" ref="F4584:F4596" si="147">+C4584*E4584</f>
        <v>7621.8520000000008</v>
      </c>
    </row>
    <row r="4585" spans="2:6" outlineLevel="1" x14ac:dyDescent="0.25">
      <c r="B4585" s="34" t="s">
        <v>1121</v>
      </c>
      <c r="C4585" s="39">
        <v>19.98</v>
      </c>
      <c r="D4585" s="39" t="s">
        <v>252</v>
      </c>
      <c r="E4585" s="35">
        <v>369.47</v>
      </c>
      <c r="F4585" s="35">
        <f t="shared" si="147"/>
        <v>7382.0106000000005</v>
      </c>
    </row>
    <row r="4586" spans="2:6" outlineLevel="1" x14ac:dyDescent="0.25">
      <c r="B4586" s="34" t="s">
        <v>1134</v>
      </c>
      <c r="C4586" s="39">
        <v>1.1559999999999999</v>
      </c>
      <c r="D4586" s="39" t="s">
        <v>252</v>
      </c>
      <c r="E4586" s="35">
        <v>4685.96</v>
      </c>
      <c r="F4586" s="35">
        <f t="shared" si="147"/>
        <v>5416.96976</v>
      </c>
    </row>
    <row r="4587" spans="2:6" outlineLevel="1" x14ac:dyDescent="0.25">
      <c r="B4587" s="34" t="s">
        <v>1135</v>
      </c>
      <c r="C4587" s="39">
        <v>1.55</v>
      </c>
      <c r="D4587" s="39" t="s">
        <v>201</v>
      </c>
      <c r="E4587" s="35">
        <v>2307.59</v>
      </c>
      <c r="F4587" s="35">
        <f t="shared" si="147"/>
        <v>3576.7645000000002</v>
      </c>
    </row>
    <row r="4588" spans="2:6" outlineLevel="1" x14ac:dyDescent="0.25">
      <c r="B4588" s="34" t="s">
        <v>1136</v>
      </c>
      <c r="C4588" s="39">
        <v>18.2</v>
      </c>
      <c r="D4588" s="39" t="s">
        <v>13</v>
      </c>
      <c r="E4588" s="35">
        <v>1045.04</v>
      </c>
      <c r="F4588" s="35">
        <f t="shared" si="147"/>
        <v>19019.727999999999</v>
      </c>
    </row>
    <row r="4589" spans="2:6" outlineLevel="1" x14ac:dyDescent="0.25">
      <c r="B4589" s="34" t="s">
        <v>1137</v>
      </c>
      <c r="C4589" s="39">
        <v>0.56799999999999995</v>
      </c>
      <c r="D4589" s="39" t="s">
        <v>252</v>
      </c>
      <c r="E4589" s="35">
        <v>4298.24</v>
      </c>
      <c r="F4589" s="35">
        <f t="shared" si="147"/>
        <v>2441.4003199999997</v>
      </c>
    </row>
    <row r="4590" spans="2:6" outlineLevel="1" x14ac:dyDescent="0.25">
      <c r="B4590" s="34" t="s">
        <v>439</v>
      </c>
      <c r="C4590" s="39">
        <v>40.4</v>
      </c>
      <c r="D4590" s="39" t="s">
        <v>256</v>
      </c>
      <c r="E4590" s="35">
        <v>44.3</v>
      </c>
      <c r="F4590" s="35">
        <f t="shared" si="147"/>
        <v>1789.7199999999998</v>
      </c>
    </row>
    <row r="4591" spans="2:6" outlineLevel="1" x14ac:dyDescent="0.25">
      <c r="B4591" s="34" t="s">
        <v>316</v>
      </c>
      <c r="C4591" s="39">
        <v>8.08</v>
      </c>
      <c r="D4591" s="39" t="s">
        <v>112</v>
      </c>
      <c r="E4591" s="35">
        <v>27.69</v>
      </c>
      <c r="F4591" s="35">
        <f t="shared" si="147"/>
        <v>223.73520000000002</v>
      </c>
    </row>
    <row r="4592" spans="2:6" outlineLevel="1" x14ac:dyDescent="0.25">
      <c r="B4592" s="34" t="s">
        <v>610</v>
      </c>
      <c r="C4592" s="39">
        <v>0.46</v>
      </c>
      <c r="D4592" s="39" t="s">
        <v>112</v>
      </c>
      <c r="E4592" s="35">
        <v>49.56</v>
      </c>
      <c r="F4592" s="35">
        <f t="shared" si="147"/>
        <v>22.797600000000003</v>
      </c>
    </row>
    <row r="4593" spans="2:6" outlineLevel="1" x14ac:dyDescent="0.25">
      <c r="B4593" s="34" t="s">
        <v>611</v>
      </c>
      <c r="C4593" s="39">
        <v>0.87</v>
      </c>
      <c r="D4593" s="39" t="s">
        <v>112</v>
      </c>
      <c r="E4593" s="35">
        <v>40.380000000000003</v>
      </c>
      <c r="F4593" s="35">
        <f t="shared" si="147"/>
        <v>35.130600000000001</v>
      </c>
    </row>
    <row r="4594" spans="2:6" outlineLevel="1" x14ac:dyDescent="0.25">
      <c r="B4594" s="34" t="s">
        <v>455</v>
      </c>
      <c r="C4594" s="39">
        <v>5.78</v>
      </c>
      <c r="D4594" s="39" t="s">
        <v>13</v>
      </c>
      <c r="E4594" s="35">
        <v>164.23</v>
      </c>
      <c r="F4594" s="35">
        <f t="shared" si="147"/>
        <v>949.24940000000004</v>
      </c>
    </row>
    <row r="4595" spans="2:6" outlineLevel="1" x14ac:dyDescent="0.25">
      <c r="B4595" s="34" t="s">
        <v>443</v>
      </c>
      <c r="C4595" s="39">
        <v>5.78</v>
      </c>
      <c r="D4595" s="39" t="s">
        <v>13</v>
      </c>
      <c r="E4595" s="35">
        <v>35.020000000000003</v>
      </c>
      <c r="F4595" s="35">
        <f t="shared" si="147"/>
        <v>202.41560000000004</v>
      </c>
    </row>
    <row r="4596" spans="2:6" outlineLevel="1" x14ac:dyDescent="0.25">
      <c r="B4596" s="34" t="s">
        <v>1138</v>
      </c>
      <c r="C4596" s="39">
        <v>22.1</v>
      </c>
      <c r="D4596" s="39" t="s">
        <v>13</v>
      </c>
      <c r="E4596" s="35">
        <v>306.11</v>
      </c>
      <c r="F4596" s="35">
        <f t="shared" si="147"/>
        <v>6765.0310000000009</v>
      </c>
    </row>
    <row r="4597" spans="2:6" outlineLevel="1" x14ac:dyDescent="0.25">
      <c r="B4597" s="34"/>
      <c r="C4597" s="39"/>
      <c r="D4597" s="39"/>
      <c r="E4597" s="35"/>
      <c r="F4597" s="35"/>
    </row>
    <row r="4598" spans="2:6" outlineLevel="1" x14ac:dyDescent="0.25">
      <c r="B4598" s="33" t="s">
        <v>1139</v>
      </c>
      <c r="C4598" s="50"/>
      <c r="D4598" s="50"/>
      <c r="E4598" s="40" t="s">
        <v>231</v>
      </c>
      <c r="F4598" s="40">
        <f>SUM(F4599:F4611)</f>
        <v>64753.303580000007</v>
      </c>
    </row>
    <row r="4599" spans="2:6" outlineLevel="1" x14ac:dyDescent="0.25">
      <c r="B4599" s="34" t="s">
        <v>1140</v>
      </c>
      <c r="C4599" s="39">
        <v>14.8</v>
      </c>
      <c r="D4599" s="39" t="s">
        <v>252</v>
      </c>
      <c r="E4599" s="35">
        <v>1051.44</v>
      </c>
      <c r="F4599" s="35">
        <f t="shared" ref="F4599:F4611" si="148">+C4599*E4599</f>
        <v>15561.312000000002</v>
      </c>
    </row>
    <row r="4600" spans="2:6" outlineLevel="1" x14ac:dyDescent="0.25">
      <c r="B4600" s="34" t="s">
        <v>1121</v>
      </c>
      <c r="C4600" s="39">
        <v>23.68</v>
      </c>
      <c r="D4600" s="39" t="s">
        <v>252</v>
      </c>
      <c r="E4600" s="35">
        <v>369.47</v>
      </c>
      <c r="F4600" s="35">
        <f t="shared" si="148"/>
        <v>8749.0496000000003</v>
      </c>
    </row>
    <row r="4601" spans="2:6" outlineLevel="1" x14ac:dyDescent="0.25">
      <c r="B4601" s="34" t="s">
        <v>1134</v>
      </c>
      <c r="C4601" s="39">
        <v>1.1559999999999999</v>
      </c>
      <c r="D4601" s="39" t="s">
        <v>252</v>
      </c>
      <c r="E4601" s="35">
        <v>4685.96</v>
      </c>
      <c r="F4601" s="35">
        <f t="shared" si="148"/>
        <v>5416.96976</v>
      </c>
    </row>
    <row r="4602" spans="2:6" outlineLevel="1" x14ac:dyDescent="0.25">
      <c r="B4602" s="34" t="s">
        <v>1135</v>
      </c>
      <c r="C4602" s="39">
        <v>1.55</v>
      </c>
      <c r="D4602" s="39" t="s">
        <v>201</v>
      </c>
      <c r="E4602" s="35">
        <v>2307.59</v>
      </c>
      <c r="F4602" s="35">
        <f t="shared" si="148"/>
        <v>3576.7645000000002</v>
      </c>
    </row>
    <row r="4603" spans="2:6" outlineLevel="1" x14ac:dyDescent="0.25">
      <c r="B4603" s="34" t="s">
        <v>1136</v>
      </c>
      <c r="C4603" s="39">
        <v>18.2</v>
      </c>
      <c r="D4603" s="39" t="s">
        <v>13</v>
      </c>
      <c r="E4603" s="35">
        <v>1045.04</v>
      </c>
      <c r="F4603" s="35">
        <f t="shared" si="148"/>
        <v>19019.727999999999</v>
      </c>
    </row>
    <row r="4604" spans="2:6" outlineLevel="1" x14ac:dyDescent="0.25">
      <c r="B4604" s="34" t="s">
        <v>1137</v>
      </c>
      <c r="C4604" s="39">
        <v>0.56799999999999995</v>
      </c>
      <c r="D4604" s="39" t="s">
        <v>252</v>
      </c>
      <c r="E4604" s="35">
        <v>4298.24</v>
      </c>
      <c r="F4604" s="35">
        <f t="shared" si="148"/>
        <v>2441.4003199999997</v>
      </c>
    </row>
    <row r="4605" spans="2:6" outlineLevel="1" x14ac:dyDescent="0.25">
      <c r="B4605" s="34" t="s">
        <v>439</v>
      </c>
      <c r="C4605" s="39">
        <v>40.4</v>
      </c>
      <c r="D4605" s="39" t="s">
        <v>256</v>
      </c>
      <c r="E4605" s="35">
        <v>44.3</v>
      </c>
      <c r="F4605" s="35">
        <f t="shared" si="148"/>
        <v>1789.7199999999998</v>
      </c>
    </row>
    <row r="4606" spans="2:6" outlineLevel="1" x14ac:dyDescent="0.25">
      <c r="B4606" s="34" t="s">
        <v>316</v>
      </c>
      <c r="C4606" s="39">
        <v>8.08</v>
      </c>
      <c r="D4606" s="39" t="s">
        <v>112</v>
      </c>
      <c r="E4606" s="35">
        <v>27.69</v>
      </c>
      <c r="F4606" s="35">
        <f t="shared" si="148"/>
        <v>223.73520000000002</v>
      </c>
    </row>
    <row r="4607" spans="2:6" outlineLevel="1" x14ac:dyDescent="0.25">
      <c r="B4607" s="34" t="s">
        <v>610</v>
      </c>
      <c r="C4607" s="39">
        <v>0.46</v>
      </c>
      <c r="D4607" s="39" t="s">
        <v>112</v>
      </c>
      <c r="E4607" s="35">
        <v>49.56</v>
      </c>
      <c r="F4607" s="35">
        <f t="shared" si="148"/>
        <v>22.797600000000003</v>
      </c>
    </row>
    <row r="4608" spans="2:6" outlineLevel="1" x14ac:dyDescent="0.25">
      <c r="B4608" s="34" t="s">
        <v>611</v>
      </c>
      <c r="C4608" s="39">
        <v>0.87</v>
      </c>
      <c r="D4608" s="39" t="s">
        <v>112</v>
      </c>
      <c r="E4608" s="35">
        <v>40.380000000000003</v>
      </c>
      <c r="F4608" s="35">
        <f t="shared" si="148"/>
        <v>35.130600000000001</v>
      </c>
    </row>
    <row r="4609" spans="2:6" outlineLevel="1" x14ac:dyDescent="0.25">
      <c r="B4609" s="34" t="s">
        <v>455</v>
      </c>
      <c r="C4609" s="39">
        <v>5.78</v>
      </c>
      <c r="D4609" s="39" t="s">
        <v>13</v>
      </c>
      <c r="E4609" s="35">
        <v>164.23</v>
      </c>
      <c r="F4609" s="35">
        <f t="shared" si="148"/>
        <v>949.24940000000004</v>
      </c>
    </row>
    <row r="4610" spans="2:6" outlineLevel="1" x14ac:dyDescent="0.25">
      <c r="B4610" s="34" t="s">
        <v>443</v>
      </c>
      <c r="C4610" s="39">
        <v>5.78</v>
      </c>
      <c r="D4610" s="39" t="s">
        <v>13</v>
      </c>
      <c r="E4610" s="35">
        <v>35.020000000000003</v>
      </c>
      <c r="F4610" s="35">
        <f t="shared" si="148"/>
        <v>202.41560000000004</v>
      </c>
    </row>
    <row r="4611" spans="2:6" outlineLevel="1" x14ac:dyDescent="0.25">
      <c r="B4611" s="34" t="s">
        <v>1138</v>
      </c>
      <c r="C4611" s="39">
        <v>22.1</v>
      </c>
      <c r="D4611" s="39" t="s">
        <v>13</v>
      </c>
      <c r="E4611" s="35">
        <v>306.11</v>
      </c>
      <c r="F4611" s="35">
        <f t="shared" si="148"/>
        <v>6765.0310000000009</v>
      </c>
    </row>
    <row r="4612" spans="2:6" outlineLevel="1" x14ac:dyDescent="0.25">
      <c r="B4612" s="34"/>
      <c r="C4612" s="39"/>
      <c r="D4612" s="39"/>
      <c r="E4612" s="35"/>
      <c r="F4612" s="35"/>
    </row>
    <row r="4613" spans="2:6" outlineLevel="1" x14ac:dyDescent="0.25">
      <c r="B4613" s="33" t="s">
        <v>1141</v>
      </c>
      <c r="C4613" s="50"/>
      <c r="D4613" s="50"/>
      <c r="E4613" s="40" t="s">
        <v>231</v>
      </c>
      <c r="F4613" s="40">
        <f>SUM(F4614:F4626)</f>
        <v>52249.360780000003</v>
      </c>
    </row>
    <row r="4614" spans="2:6" outlineLevel="1" x14ac:dyDescent="0.25">
      <c r="B4614" s="34" t="s">
        <v>1142</v>
      </c>
      <c r="C4614" s="39">
        <v>14.8</v>
      </c>
      <c r="D4614" s="39" t="s">
        <v>252</v>
      </c>
      <c r="E4614" s="35">
        <v>317.42</v>
      </c>
      <c r="F4614" s="35">
        <f t="shared" ref="F4614:F4626" si="149">+C4614*E4614</f>
        <v>4697.8160000000007</v>
      </c>
    </row>
    <row r="4615" spans="2:6" outlineLevel="1" x14ac:dyDescent="0.25">
      <c r="B4615" s="34" t="s">
        <v>1121</v>
      </c>
      <c r="C4615" s="39">
        <v>19.239999999999998</v>
      </c>
      <c r="D4615" s="39" t="s">
        <v>252</v>
      </c>
      <c r="E4615" s="35">
        <v>369.47</v>
      </c>
      <c r="F4615" s="35">
        <f t="shared" si="149"/>
        <v>7108.6027999999997</v>
      </c>
    </row>
    <row r="4616" spans="2:6" outlineLevel="1" x14ac:dyDescent="0.25">
      <c r="B4616" s="34" t="s">
        <v>1134</v>
      </c>
      <c r="C4616" s="39">
        <v>1.1559999999999999</v>
      </c>
      <c r="D4616" s="39" t="s">
        <v>252</v>
      </c>
      <c r="E4616" s="35">
        <v>4685.96</v>
      </c>
      <c r="F4616" s="35">
        <f t="shared" si="149"/>
        <v>5416.96976</v>
      </c>
    </row>
    <row r="4617" spans="2:6" outlineLevel="1" x14ac:dyDescent="0.25">
      <c r="B4617" s="34" t="s">
        <v>1135</v>
      </c>
      <c r="C4617" s="39">
        <v>1.55</v>
      </c>
      <c r="D4617" s="39" t="s">
        <v>201</v>
      </c>
      <c r="E4617" s="35">
        <v>2307.59</v>
      </c>
      <c r="F4617" s="35">
        <f t="shared" si="149"/>
        <v>3576.7645000000002</v>
      </c>
    </row>
    <row r="4618" spans="2:6" outlineLevel="1" x14ac:dyDescent="0.25">
      <c r="B4618" s="34" t="s">
        <v>1136</v>
      </c>
      <c r="C4618" s="39">
        <v>18.2</v>
      </c>
      <c r="D4618" s="39" t="s">
        <v>13</v>
      </c>
      <c r="E4618" s="35">
        <v>1045.04</v>
      </c>
      <c r="F4618" s="35">
        <f t="shared" si="149"/>
        <v>19019.727999999999</v>
      </c>
    </row>
    <row r="4619" spans="2:6" outlineLevel="1" x14ac:dyDescent="0.25">
      <c r="B4619" s="34" t="s">
        <v>1137</v>
      </c>
      <c r="C4619" s="39">
        <v>0.56799999999999995</v>
      </c>
      <c r="D4619" s="39" t="s">
        <v>252</v>
      </c>
      <c r="E4619" s="35">
        <v>4298.24</v>
      </c>
      <c r="F4619" s="35">
        <f t="shared" si="149"/>
        <v>2441.4003199999997</v>
      </c>
    </row>
    <row r="4620" spans="2:6" outlineLevel="1" x14ac:dyDescent="0.25">
      <c r="B4620" s="34" t="s">
        <v>439</v>
      </c>
      <c r="C4620" s="39">
        <v>40.4</v>
      </c>
      <c r="D4620" s="39" t="s">
        <v>256</v>
      </c>
      <c r="E4620" s="35">
        <v>44.3</v>
      </c>
      <c r="F4620" s="35">
        <f t="shared" si="149"/>
        <v>1789.7199999999998</v>
      </c>
    </row>
    <row r="4621" spans="2:6" outlineLevel="1" x14ac:dyDescent="0.25">
      <c r="B4621" s="34" t="s">
        <v>316</v>
      </c>
      <c r="C4621" s="39">
        <v>8.08</v>
      </c>
      <c r="D4621" s="39" t="s">
        <v>112</v>
      </c>
      <c r="E4621" s="35">
        <v>27.69</v>
      </c>
      <c r="F4621" s="35">
        <f t="shared" si="149"/>
        <v>223.73520000000002</v>
      </c>
    </row>
    <row r="4622" spans="2:6" outlineLevel="1" x14ac:dyDescent="0.25">
      <c r="B4622" s="34" t="s">
        <v>610</v>
      </c>
      <c r="C4622" s="39">
        <v>0.46</v>
      </c>
      <c r="D4622" s="39" t="s">
        <v>112</v>
      </c>
      <c r="E4622" s="35">
        <v>49.56</v>
      </c>
      <c r="F4622" s="35">
        <f t="shared" si="149"/>
        <v>22.797600000000003</v>
      </c>
    </row>
    <row r="4623" spans="2:6" outlineLevel="1" x14ac:dyDescent="0.25">
      <c r="B4623" s="34" t="s">
        <v>611</v>
      </c>
      <c r="C4623" s="39">
        <v>0.87</v>
      </c>
      <c r="D4623" s="39" t="s">
        <v>112</v>
      </c>
      <c r="E4623" s="35">
        <v>40.380000000000003</v>
      </c>
      <c r="F4623" s="35">
        <f t="shared" si="149"/>
        <v>35.130600000000001</v>
      </c>
    </row>
    <row r="4624" spans="2:6" outlineLevel="1" x14ac:dyDescent="0.25">
      <c r="B4624" s="34" t="s">
        <v>455</v>
      </c>
      <c r="C4624" s="39">
        <v>5.78</v>
      </c>
      <c r="D4624" s="39" t="s">
        <v>13</v>
      </c>
      <c r="E4624" s="35">
        <v>164.23</v>
      </c>
      <c r="F4624" s="35">
        <f t="shared" si="149"/>
        <v>949.24940000000004</v>
      </c>
    </row>
    <row r="4625" spans="2:6" outlineLevel="1" x14ac:dyDescent="0.25">
      <c r="B4625" s="34" t="s">
        <v>443</v>
      </c>
      <c r="C4625" s="39">
        <v>5.78</v>
      </c>
      <c r="D4625" s="39" t="s">
        <v>13</v>
      </c>
      <c r="E4625" s="35">
        <v>35.020000000000003</v>
      </c>
      <c r="F4625" s="35">
        <f t="shared" si="149"/>
        <v>202.41560000000004</v>
      </c>
    </row>
    <row r="4626" spans="2:6" outlineLevel="1" x14ac:dyDescent="0.25">
      <c r="B4626" s="34" t="s">
        <v>1138</v>
      </c>
      <c r="C4626" s="39">
        <v>22.1</v>
      </c>
      <c r="D4626" s="39" t="s">
        <v>13</v>
      </c>
      <c r="E4626" s="35">
        <v>306.11</v>
      </c>
      <c r="F4626" s="35">
        <f t="shared" si="149"/>
        <v>6765.0310000000009</v>
      </c>
    </row>
    <row r="4627" spans="2:6" outlineLevel="1" x14ac:dyDescent="0.25">
      <c r="B4627" s="34"/>
      <c r="C4627" s="39"/>
      <c r="D4627" s="39"/>
      <c r="E4627" s="35"/>
      <c r="F4627" s="35"/>
    </row>
    <row r="4628" spans="2:6" outlineLevel="1" x14ac:dyDescent="0.25">
      <c r="B4628" s="33" t="s">
        <v>1143</v>
      </c>
      <c r="C4628" s="50"/>
      <c r="D4628" s="50"/>
      <c r="E4628" s="40" t="s">
        <v>231</v>
      </c>
      <c r="F4628" s="40">
        <f>SUM(F4629:F4646)</f>
        <v>117846.66870000001</v>
      </c>
    </row>
    <row r="4629" spans="2:6" outlineLevel="1" x14ac:dyDescent="0.25">
      <c r="B4629" s="34" t="s">
        <v>1144</v>
      </c>
      <c r="C4629" s="39">
        <v>30</v>
      </c>
      <c r="D4629" s="39" t="s">
        <v>252</v>
      </c>
      <c r="E4629" s="35">
        <v>514.99</v>
      </c>
      <c r="F4629" s="35">
        <f t="shared" ref="F4629:F4646" si="150">+C4629*E4629</f>
        <v>15449.7</v>
      </c>
    </row>
    <row r="4630" spans="2:6" outlineLevel="1" x14ac:dyDescent="0.25">
      <c r="B4630" s="34" t="s">
        <v>1121</v>
      </c>
      <c r="C4630" s="39">
        <v>40.5</v>
      </c>
      <c r="D4630" s="39" t="s">
        <v>252</v>
      </c>
      <c r="E4630" s="35">
        <v>369.47</v>
      </c>
      <c r="F4630" s="35">
        <f t="shared" si="150"/>
        <v>14963.535000000002</v>
      </c>
    </row>
    <row r="4631" spans="2:6" outlineLevel="1" x14ac:dyDescent="0.25">
      <c r="B4631" s="34" t="s">
        <v>1145</v>
      </c>
      <c r="C4631" s="39">
        <v>2.4900000000000002</v>
      </c>
      <c r="D4631" s="39" t="s">
        <v>252</v>
      </c>
      <c r="E4631" s="35">
        <v>4685.96</v>
      </c>
      <c r="F4631" s="35">
        <f t="shared" si="150"/>
        <v>11668.040400000002</v>
      </c>
    </row>
    <row r="4632" spans="2:6" outlineLevel="1" x14ac:dyDescent="0.25">
      <c r="B4632" s="34" t="s">
        <v>1146</v>
      </c>
      <c r="C4632" s="39">
        <v>1.56</v>
      </c>
      <c r="D4632" s="39" t="s">
        <v>201</v>
      </c>
      <c r="E4632" s="35">
        <v>2307.59</v>
      </c>
      <c r="F4632" s="35">
        <f t="shared" si="150"/>
        <v>3599.8404000000005</v>
      </c>
    </row>
    <row r="4633" spans="2:6" outlineLevel="1" x14ac:dyDescent="0.25">
      <c r="B4633" s="34" t="s">
        <v>1147</v>
      </c>
      <c r="C4633" s="39">
        <v>3.12</v>
      </c>
      <c r="D4633" s="39" t="s">
        <v>201</v>
      </c>
      <c r="E4633" s="35">
        <v>2307.59</v>
      </c>
      <c r="F4633" s="35">
        <f t="shared" si="150"/>
        <v>7199.680800000001</v>
      </c>
    </row>
    <row r="4634" spans="2:6" outlineLevel="1" x14ac:dyDescent="0.25">
      <c r="B4634" s="34" t="s">
        <v>1148</v>
      </c>
      <c r="C4634" s="39">
        <v>25.6</v>
      </c>
      <c r="D4634" s="39" t="s">
        <v>13</v>
      </c>
      <c r="E4634" s="35">
        <v>1590.98</v>
      </c>
      <c r="F4634" s="35">
        <f t="shared" si="150"/>
        <v>40729.088000000003</v>
      </c>
    </row>
    <row r="4635" spans="2:6" outlineLevel="1" x14ac:dyDescent="0.25">
      <c r="B4635" s="34" t="s">
        <v>439</v>
      </c>
      <c r="C4635" s="39">
        <v>61.15</v>
      </c>
      <c r="D4635" s="39" t="s">
        <v>256</v>
      </c>
      <c r="E4635" s="35">
        <v>44.3</v>
      </c>
      <c r="F4635" s="35">
        <f t="shared" si="150"/>
        <v>2708.9449999999997</v>
      </c>
    </row>
    <row r="4636" spans="2:6" outlineLevel="1" x14ac:dyDescent="0.25">
      <c r="B4636" s="34" t="s">
        <v>316</v>
      </c>
      <c r="C4636" s="39">
        <v>12.23</v>
      </c>
      <c r="D4636" s="39" t="s">
        <v>112</v>
      </c>
      <c r="E4636" s="35">
        <v>27.69</v>
      </c>
      <c r="F4636" s="35">
        <f t="shared" si="150"/>
        <v>338.64870000000002</v>
      </c>
    </row>
    <row r="4637" spans="2:6" outlineLevel="1" x14ac:dyDescent="0.25">
      <c r="B4637" s="34" t="s">
        <v>610</v>
      </c>
      <c r="C4637" s="39">
        <v>0.7</v>
      </c>
      <c r="D4637" s="39" t="s">
        <v>112</v>
      </c>
      <c r="E4637" s="35">
        <v>49.56</v>
      </c>
      <c r="F4637" s="35">
        <f t="shared" si="150"/>
        <v>34.692</v>
      </c>
    </row>
    <row r="4638" spans="2:6" outlineLevel="1" x14ac:dyDescent="0.25">
      <c r="B4638" s="34" t="s">
        <v>611</v>
      </c>
      <c r="C4638" s="39">
        <v>1.31</v>
      </c>
      <c r="D4638" s="39" t="s">
        <v>112</v>
      </c>
      <c r="E4638" s="35">
        <v>40.380000000000003</v>
      </c>
      <c r="F4638" s="35">
        <f t="shared" si="150"/>
        <v>52.897800000000004</v>
      </c>
    </row>
    <row r="4639" spans="2:6" outlineLevel="1" x14ac:dyDescent="0.25">
      <c r="B4639" s="34" t="s">
        <v>455</v>
      </c>
      <c r="C4639" s="39">
        <v>8.75</v>
      </c>
      <c r="D4639" s="39" t="s">
        <v>13</v>
      </c>
      <c r="E4639" s="35">
        <v>164.23</v>
      </c>
      <c r="F4639" s="35">
        <f t="shared" si="150"/>
        <v>1437.0124999999998</v>
      </c>
    </row>
    <row r="4640" spans="2:6" outlineLevel="1" x14ac:dyDescent="0.25">
      <c r="B4640" s="34" t="s">
        <v>443</v>
      </c>
      <c r="C4640" s="39">
        <v>8.75</v>
      </c>
      <c r="D4640" s="39" t="s">
        <v>13</v>
      </c>
      <c r="E4640" s="35">
        <v>35.020000000000003</v>
      </c>
      <c r="F4640" s="35">
        <f t="shared" si="150"/>
        <v>306.42500000000001</v>
      </c>
    </row>
    <row r="4641" spans="2:6" outlineLevel="1" x14ac:dyDescent="0.25">
      <c r="B4641" s="34" t="s">
        <v>1138</v>
      </c>
      <c r="C4641" s="39">
        <v>32.75</v>
      </c>
      <c r="D4641" s="39" t="s">
        <v>13</v>
      </c>
      <c r="E4641" s="35">
        <v>306.11</v>
      </c>
      <c r="F4641" s="35">
        <f t="shared" si="150"/>
        <v>10025.102500000001</v>
      </c>
    </row>
    <row r="4642" spans="2:6" outlineLevel="1" x14ac:dyDescent="0.25">
      <c r="B4642" s="34" t="s">
        <v>1149</v>
      </c>
      <c r="C4642" s="39">
        <v>20</v>
      </c>
      <c r="D4642" s="39" t="s">
        <v>290</v>
      </c>
      <c r="E4642" s="35">
        <v>86.21</v>
      </c>
      <c r="F4642" s="35">
        <f t="shared" si="150"/>
        <v>1724.1999999999998</v>
      </c>
    </row>
    <row r="4643" spans="2:6" outlineLevel="1" x14ac:dyDescent="0.25">
      <c r="B4643" s="34" t="s">
        <v>1150</v>
      </c>
      <c r="C4643" s="39">
        <v>2.04</v>
      </c>
      <c r="D4643" s="39" t="s">
        <v>13</v>
      </c>
      <c r="E4643" s="35">
        <v>1045.04</v>
      </c>
      <c r="F4643" s="35">
        <f t="shared" si="150"/>
        <v>2131.8816000000002</v>
      </c>
    </row>
    <row r="4644" spans="2:6" outlineLevel="1" x14ac:dyDescent="0.25">
      <c r="B4644" s="34" t="s">
        <v>1151</v>
      </c>
      <c r="C4644" s="39">
        <v>4.59</v>
      </c>
      <c r="D4644" s="39" t="s">
        <v>13</v>
      </c>
      <c r="E4644" s="35">
        <v>473.3</v>
      </c>
      <c r="F4644" s="35">
        <f t="shared" si="150"/>
        <v>2172.4470000000001</v>
      </c>
    </row>
    <row r="4645" spans="2:6" outlineLevel="1" x14ac:dyDescent="0.25">
      <c r="B4645" s="34" t="s">
        <v>1152</v>
      </c>
      <c r="C4645" s="39">
        <v>9.1999999999999993</v>
      </c>
      <c r="D4645" s="39" t="s">
        <v>290</v>
      </c>
      <c r="E4645" s="35">
        <v>99.46</v>
      </c>
      <c r="F4645" s="35">
        <f t="shared" si="150"/>
        <v>915.03199999999993</v>
      </c>
    </row>
    <row r="4646" spans="2:6" outlineLevel="1" x14ac:dyDescent="0.25">
      <c r="B4646" s="34" t="s">
        <v>1153</v>
      </c>
      <c r="C4646" s="39">
        <v>1</v>
      </c>
      <c r="D4646" s="39" t="s">
        <v>231</v>
      </c>
      <c r="E4646" s="35">
        <v>2389.5</v>
      </c>
      <c r="F4646" s="35">
        <f t="shared" si="150"/>
        <v>2389.5</v>
      </c>
    </row>
    <row r="4647" spans="2:6" outlineLevel="1" x14ac:dyDescent="0.25">
      <c r="B4647" s="34"/>
      <c r="C4647" s="39"/>
      <c r="D4647" s="39"/>
      <c r="E4647" s="35"/>
      <c r="F4647" s="35"/>
    </row>
    <row r="4648" spans="2:6" outlineLevel="1" x14ac:dyDescent="0.25">
      <c r="B4648" s="33" t="s">
        <v>1154</v>
      </c>
      <c r="C4648" s="50"/>
      <c r="D4648" s="50"/>
      <c r="E4648" s="40" t="s">
        <v>231</v>
      </c>
      <c r="F4648" s="40">
        <f>SUM(F4649:F4666)</f>
        <v>136711.19370000006</v>
      </c>
    </row>
    <row r="4649" spans="2:6" outlineLevel="1" x14ac:dyDescent="0.25">
      <c r="B4649" s="34" t="s">
        <v>1155</v>
      </c>
      <c r="C4649" s="39">
        <v>30</v>
      </c>
      <c r="D4649" s="39" t="s">
        <v>252</v>
      </c>
      <c r="E4649" s="35">
        <v>1051.44</v>
      </c>
      <c r="F4649" s="35">
        <f t="shared" ref="F4649:F4666" si="151">+C4649*E4649</f>
        <v>31543.200000000001</v>
      </c>
    </row>
    <row r="4650" spans="2:6" outlineLevel="1" x14ac:dyDescent="0.25">
      <c r="B4650" s="34" t="s">
        <v>1121</v>
      </c>
      <c r="C4650" s="39">
        <v>48</v>
      </c>
      <c r="D4650" s="39" t="s">
        <v>252</v>
      </c>
      <c r="E4650" s="35">
        <v>369.47</v>
      </c>
      <c r="F4650" s="35">
        <f t="shared" si="151"/>
        <v>17734.560000000001</v>
      </c>
    </row>
    <row r="4651" spans="2:6" outlineLevel="1" x14ac:dyDescent="0.25">
      <c r="B4651" s="34" t="s">
        <v>1145</v>
      </c>
      <c r="C4651" s="39">
        <v>2.4900000000000002</v>
      </c>
      <c r="D4651" s="39" t="s">
        <v>252</v>
      </c>
      <c r="E4651" s="35">
        <v>4685.96</v>
      </c>
      <c r="F4651" s="35">
        <f t="shared" si="151"/>
        <v>11668.040400000002</v>
      </c>
    </row>
    <row r="4652" spans="2:6" outlineLevel="1" x14ac:dyDescent="0.25">
      <c r="B4652" s="34" t="s">
        <v>1146</v>
      </c>
      <c r="C4652" s="39">
        <v>1.56</v>
      </c>
      <c r="D4652" s="39" t="s">
        <v>201</v>
      </c>
      <c r="E4652" s="35">
        <v>2307.59</v>
      </c>
      <c r="F4652" s="35">
        <f t="shared" si="151"/>
        <v>3599.8404000000005</v>
      </c>
    </row>
    <row r="4653" spans="2:6" outlineLevel="1" x14ac:dyDescent="0.25">
      <c r="B4653" s="34" t="s">
        <v>1147</v>
      </c>
      <c r="C4653" s="39">
        <v>3.12</v>
      </c>
      <c r="D4653" s="39" t="s">
        <v>201</v>
      </c>
      <c r="E4653" s="35">
        <v>2307.59</v>
      </c>
      <c r="F4653" s="35">
        <f t="shared" si="151"/>
        <v>7199.680800000001</v>
      </c>
    </row>
    <row r="4654" spans="2:6" outlineLevel="1" x14ac:dyDescent="0.25">
      <c r="B4654" s="34" t="s">
        <v>1148</v>
      </c>
      <c r="C4654" s="39">
        <v>25.6</v>
      </c>
      <c r="D4654" s="39" t="s">
        <v>13</v>
      </c>
      <c r="E4654" s="35">
        <v>1590.98</v>
      </c>
      <c r="F4654" s="35">
        <f t="shared" si="151"/>
        <v>40729.088000000003</v>
      </c>
    </row>
    <row r="4655" spans="2:6" outlineLevel="1" x14ac:dyDescent="0.25">
      <c r="B4655" s="34" t="s">
        <v>439</v>
      </c>
      <c r="C4655" s="39">
        <v>61.15</v>
      </c>
      <c r="D4655" s="39" t="s">
        <v>256</v>
      </c>
      <c r="E4655" s="35">
        <v>44.3</v>
      </c>
      <c r="F4655" s="35">
        <f t="shared" si="151"/>
        <v>2708.9449999999997</v>
      </c>
    </row>
    <row r="4656" spans="2:6" outlineLevel="1" x14ac:dyDescent="0.25">
      <c r="B4656" s="34" t="s">
        <v>316</v>
      </c>
      <c r="C4656" s="39">
        <v>12.23</v>
      </c>
      <c r="D4656" s="39" t="s">
        <v>112</v>
      </c>
      <c r="E4656" s="35">
        <v>27.69</v>
      </c>
      <c r="F4656" s="35">
        <f t="shared" si="151"/>
        <v>338.64870000000002</v>
      </c>
    </row>
    <row r="4657" spans="2:6" outlineLevel="1" x14ac:dyDescent="0.25">
      <c r="B4657" s="34" t="s">
        <v>610</v>
      </c>
      <c r="C4657" s="39">
        <v>0.7</v>
      </c>
      <c r="D4657" s="39" t="s">
        <v>112</v>
      </c>
      <c r="E4657" s="35">
        <v>49.56</v>
      </c>
      <c r="F4657" s="35">
        <f t="shared" si="151"/>
        <v>34.692</v>
      </c>
    </row>
    <row r="4658" spans="2:6" outlineLevel="1" x14ac:dyDescent="0.25">
      <c r="B4658" s="34" t="s">
        <v>611</v>
      </c>
      <c r="C4658" s="39">
        <v>1.31</v>
      </c>
      <c r="D4658" s="39" t="s">
        <v>112</v>
      </c>
      <c r="E4658" s="35">
        <v>40.380000000000003</v>
      </c>
      <c r="F4658" s="35">
        <f t="shared" si="151"/>
        <v>52.897800000000004</v>
      </c>
    </row>
    <row r="4659" spans="2:6" outlineLevel="1" x14ac:dyDescent="0.25">
      <c r="B4659" s="34" t="s">
        <v>455</v>
      </c>
      <c r="C4659" s="39">
        <v>8.75</v>
      </c>
      <c r="D4659" s="39" t="s">
        <v>13</v>
      </c>
      <c r="E4659" s="35">
        <v>164.23</v>
      </c>
      <c r="F4659" s="35">
        <f t="shared" si="151"/>
        <v>1437.0124999999998</v>
      </c>
    </row>
    <row r="4660" spans="2:6" outlineLevel="1" x14ac:dyDescent="0.25">
      <c r="B4660" s="34" t="s">
        <v>443</v>
      </c>
      <c r="C4660" s="39">
        <v>8.75</v>
      </c>
      <c r="D4660" s="39" t="s">
        <v>13</v>
      </c>
      <c r="E4660" s="35">
        <v>35.020000000000003</v>
      </c>
      <c r="F4660" s="35">
        <f t="shared" si="151"/>
        <v>306.42500000000001</v>
      </c>
    </row>
    <row r="4661" spans="2:6" outlineLevel="1" x14ac:dyDescent="0.25">
      <c r="B4661" s="34" t="s">
        <v>1138</v>
      </c>
      <c r="C4661" s="39">
        <v>32.75</v>
      </c>
      <c r="D4661" s="39" t="s">
        <v>13</v>
      </c>
      <c r="E4661" s="35">
        <v>306.11</v>
      </c>
      <c r="F4661" s="35">
        <f t="shared" si="151"/>
        <v>10025.102500000001</v>
      </c>
    </row>
    <row r="4662" spans="2:6" outlineLevel="1" x14ac:dyDescent="0.25">
      <c r="B4662" s="34" t="s">
        <v>1149</v>
      </c>
      <c r="C4662" s="39">
        <v>20</v>
      </c>
      <c r="D4662" s="39" t="s">
        <v>290</v>
      </c>
      <c r="E4662" s="35">
        <v>86.21</v>
      </c>
      <c r="F4662" s="35">
        <f t="shared" si="151"/>
        <v>1724.1999999999998</v>
      </c>
    </row>
    <row r="4663" spans="2:6" outlineLevel="1" x14ac:dyDescent="0.25">
      <c r="B4663" s="34" t="s">
        <v>1150</v>
      </c>
      <c r="C4663" s="39">
        <v>2.04</v>
      </c>
      <c r="D4663" s="39" t="s">
        <v>13</v>
      </c>
      <c r="E4663" s="35">
        <v>1045.04</v>
      </c>
      <c r="F4663" s="35">
        <f t="shared" si="151"/>
        <v>2131.8816000000002</v>
      </c>
    </row>
    <row r="4664" spans="2:6" outlineLevel="1" x14ac:dyDescent="0.25">
      <c r="B4664" s="34" t="s">
        <v>1151</v>
      </c>
      <c r="C4664" s="39">
        <v>4.59</v>
      </c>
      <c r="D4664" s="39" t="s">
        <v>13</v>
      </c>
      <c r="E4664" s="35">
        <v>473.3</v>
      </c>
      <c r="F4664" s="35">
        <f t="shared" si="151"/>
        <v>2172.4470000000001</v>
      </c>
    </row>
    <row r="4665" spans="2:6" outlineLevel="1" x14ac:dyDescent="0.25">
      <c r="B4665" s="34" t="s">
        <v>1152</v>
      </c>
      <c r="C4665" s="39">
        <v>9.1999999999999993</v>
      </c>
      <c r="D4665" s="39" t="s">
        <v>290</v>
      </c>
      <c r="E4665" s="35">
        <v>99.46</v>
      </c>
      <c r="F4665" s="35">
        <f t="shared" si="151"/>
        <v>915.03199999999993</v>
      </c>
    </row>
    <row r="4666" spans="2:6" outlineLevel="1" x14ac:dyDescent="0.25">
      <c r="B4666" s="34" t="s">
        <v>1153</v>
      </c>
      <c r="C4666" s="39">
        <v>1</v>
      </c>
      <c r="D4666" s="39" t="s">
        <v>231</v>
      </c>
      <c r="E4666" s="35">
        <v>2389.5</v>
      </c>
      <c r="F4666" s="35">
        <f t="shared" si="151"/>
        <v>2389.5</v>
      </c>
    </row>
    <row r="4667" spans="2:6" outlineLevel="1" x14ac:dyDescent="0.25">
      <c r="B4667" s="34"/>
      <c r="C4667" s="39"/>
      <c r="D4667" s="39"/>
      <c r="E4667" s="35"/>
      <c r="F4667" s="35"/>
    </row>
    <row r="4668" spans="2:6" outlineLevel="1" x14ac:dyDescent="0.25">
      <c r="B4668" s="33" t="s">
        <v>1156</v>
      </c>
      <c r="C4668" s="50"/>
      <c r="D4668" s="50"/>
      <c r="E4668" s="40" t="s">
        <v>231</v>
      </c>
      <c r="F4668" s="40">
        <f>SUM(F4669:F4686)</f>
        <v>111365.36370000002</v>
      </c>
    </row>
    <row r="4669" spans="2:6" outlineLevel="1" x14ac:dyDescent="0.25">
      <c r="B4669" s="34" t="s">
        <v>1157</v>
      </c>
      <c r="C4669" s="39">
        <v>30</v>
      </c>
      <c r="D4669" s="39" t="s">
        <v>252</v>
      </c>
      <c r="E4669" s="35">
        <v>317.42</v>
      </c>
      <c r="F4669" s="35">
        <f t="shared" ref="F4669:F4686" si="152">+C4669*E4669</f>
        <v>9522.6</v>
      </c>
    </row>
    <row r="4670" spans="2:6" outlineLevel="1" x14ac:dyDescent="0.25">
      <c r="B4670" s="34" t="s">
        <v>1121</v>
      </c>
      <c r="C4670" s="39">
        <v>39</v>
      </c>
      <c r="D4670" s="39" t="s">
        <v>252</v>
      </c>
      <c r="E4670" s="35">
        <v>369.47</v>
      </c>
      <c r="F4670" s="35">
        <f t="shared" si="152"/>
        <v>14409.330000000002</v>
      </c>
    </row>
    <row r="4671" spans="2:6" outlineLevel="1" x14ac:dyDescent="0.25">
      <c r="B4671" s="34" t="s">
        <v>1145</v>
      </c>
      <c r="C4671" s="39">
        <v>2.4900000000000002</v>
      </c>
      <c r="D4671" s="39" t="s">
        <v>252</v>
      </c>
      <c r="E4671" s="35">
        <v>4685.96</v>
      </c>
      <c r="F4671" s="35">
        <f t="shared" si="152"/>
        <v>11668.040400000002</v>
      </c>
    </row>
    <row r="4672" spans="2:6" outlineLevel="1" x14ac:dyDescent="0.25">
      <c r="B4672" s="34" t="s">
        <v>1146</v>
      </c>
      <c r="C4672" s="39">
        <v>1.56</v>
      </c>
      <c r="D4672" s="39" t="s">
        <v>201</v>
      </c>
      <c r="E4672" s="35">
        <v>2307.59</v>
      </c>
      <c r="F4672" s="35">
        <f t="shared" si="152"/>
        <v>3599.8404000000005</v>
      </c>
    </row>
    <row r="4673" spans="2:6" outlineLevel="1" x14ac:dyDescent="0.25">
      <c r="B4673" s="34" t="s">
        <v>1147</v>
      </c>
      <c r="C4673" s="39">
        <v>3.12</v>
      </c>
      <c r="D4673" s="39" t="s">
        <v>201</v>
      </c>
      <c r="E4673" s="35">
        <v>2307.59</v>
      </c>
      <c r="F4673" s="35">
        <f t="shared" si="152"/>
        <v>7199.680800000001</v>
      </c>
    </row>
    <row r="4674" spans="2:6" outlineLevel="1" x14ac:dyDescent="0.25">
      <c r="B4674" s="34" t="s">
        <v>1148</v>
      </c>
      <c r="C4674" s="39">
        <v>25.6</v>
      </c>
      <c r="D4674" s="39" t="s">
        <v>13</v>
      </c>
      <c r="E4674" s="35">
        <v>1590.98</v>
      </c>
      <c r="F4674" s="35">
        <f t="shared" si="152"/>
        <v>40729.088000000003</v>
      </c>
    </row>
    <row r="4675" spans="2:6" outlineLevel="1" x14ac:dyDescent="0.25">
      <c r="B4675" s="34" t="s">
        <v>439</v>
      </c>
      <c r="C4675" s="39">
        <v>61.15</v>
      </c>
      <c r="D4675" s="39" t="s">
        <v>256</v>
      </c>
      <c r="E4675" s="35">
        <v>44.3</v>
      </c>
      <c r="F4675" s="35">
        <f t="shared" si="152"/>
        <v>2708.9449999999997</v>
      </c>
    </row>
    <row r="4676" spans="2:6" outlineLevel="1" x14ac:dyDescent="0.25">
      <c r="B4676" s="34" t="s">
        <v>316</v>
      </c>
      <c r="C4676" s="39">
        <v>12.23</v>
      </c>
      <c r="D4676" s="39" t="s">
        <v>112</v>
      </c>
      <c r="E4676" s="35">
        <v>27.69</v>
      </c>
      <c r="F4676" s="35">
        <f t="shared" si="152"/>
        <v>338.64870000000002</v>
      </c>
    </row>
    <row r="4677" spans="2:6" outlineLevel="1" x14ac:dyDescent="0.25">
      <c r="B4677" s="34" t="s">
        <v>610</v>
      </c>
      <c r="C4677" s="39">
        <v>0.7</v>
      </c>
      <c r="D4677" s="39" t="s">
        <v>112</v>
      </c>
      <c r="E4677" s="35">
        <v>49.56</v>
      </c>
      <c r="F4677" s="35">
        <f t="shared" si="152"/>
        <v>34.692</v>
      </c>
    </row>
    <row r="4678" spans="2:6" outlineLevel="1" x14ac:dyDescent="0.25">
      <c r="B4678" s="34" t="s">
        <v>611</v>
      </c>
      <c r="C4678" s="39">
        <v>1.31</v>
      </c>
      <c r="D4678" s="39" t="s">
        <v>112</v>
      </c>
      <c r="E4678" s="35">
        <v>40.380000000000003</v>
      </c>
      <c r="F4678" s="35">
        <f t="shared" si="152"/>
        <v>52.897800000000004</v>
      </c>
    </row>
    <row r="4679" spans="2:6" outlineLevel="1" x14ac:dyDescent="0.25">
      <c r="B4679" s="34" t="s">
        <v>455</v>
      </c>
      <c r="C4679" s="39">
        <v>8.75</v>
      </c>
      <c r="D4679" s="39" t="s">
        <v>13</v>
      </c>
      <c r="E4679" s="35">
        <v>164.23</v>
      </c>
      <c r="F4679" s="35">
        <f t="shared" si="152"/>
        <v>1437.0124999999998</v>
      </c>
    </row>
    <row r="4680" spans="2:6" outlineLevel="1" x14ac:dyDescent="0.25">
      <c r="B4680" s="34" t="s">
        <v>443</v>
      </c>
      <c r="C4680" s="39">
        <v>8.75</v>
      </c>
      <c r="D4680" s="39" t="s">
        <v>13</v>
      </c>
      <c r="E4680" s="35">
        <v>35.020000000000003</v>
      </c>
      <c r="F4680" s="35">
        <f t="shared" si="152"/>
        <v>306.42500000000001</v>
      </c>
    </row>
    <row r="4681" spans="2:6" outlineLevel="1" x14ac:dyDescent="0.25">
      <c r="B4681" s="34" t="s">
        <v>1158</v>
      </c>
      <c r="C4681" s="39">
        <v>32.75</v>
      </c>
      <c r="D4681" s="39" t="s">
        <v>13</v>
      </c>
      <c r="E4681" s="35">
        <v>306.11</v>
      </c>
      <c r="F4681" s="35">
        <f t="shared" si="152"/>
        <v>10025.102500000001</v>
      </c>
    </row>
    <row r="4682" spans="2:6" outlineLevel="1" x14ac:dyDescent="0.25">
      <c r="B4682" s="34" t="s">
        <v>1149</v>
      </c>
      <c r="C4682" s="39">
        <v>20</v>
      </c>
      <c r="D4682" s="39" t="s">
        <v>290</v>
      </c>
      <c r="E4682" s="35">
        <v>86.21</v>
      </c>
      <c r="F4682" s="35">
        <f t="shared" si="152"/>
        <v>1724.1999999999998</v>
      </c>
    </row>
    <row r="4683" spans="2:6" outlineLevel="1" x14ac:dyDescent="0.25">
      <c r="B4683" s="34" t="s">
        <v>1150</v>
      </c>
      <c r="C4683" s="39">
        <v>2.04</v>
      </c>
      <c r="D4683" s="39" t="s">
        <v>13</v>
      </c>
      <c r="E4683" s="35">
        <v>1045.04</v>
      </c>
      <c r="F4683" s="35">
        <f t="shared" si="152"/>
        <v>2131.8816000000002</v>
      </c>
    </row>
    <row r="4684" spans="2:6" outlineLevel="1" x14ac:dyDescent="0.25">
      <c r="B4684" s="34" t="s">
        <v>1151</v>
      </c>
      <c r="C4684" s="39">
        <v>4.59</v>
      </c>
      <c r="D4684" s="39" t="s">
        <v>13</v>
      </c>
      <c r="E4684" s="35">
        <v>473.3</v>
      </c>
      <c r="F4684" s="35">
        <f t="shared" si="152"/>
        <v>2172.4470000000001</v>
      </c>
    </row>
    <row r="4685" spans="2:6" outlineLevel="1" x14ac:dyDescent="0.25">
      <c r="B4685" s="34" t="s">
        <v>1152</v>
      </c>
      <c r="C4685" s="39">
        <v>9.1999999999999993</v>
      </c>
      <c r="D4685" s="39" t="s">
        <v>290</v>
      </c>
      <c r="E4685" s="35">
        <v>99.46</v>
      </c>
      <c r="F4685" s="35">
        <f t="shared" si="152"/>
        <v>915.03199999999993</v>
      </c>
    </row>
    <row r="4686" spans="2:6" outlineLevel="1" x14ac:dyDescent="0.25">
      <c r="B4686" s="34" t="s">
        <v>1153</v>
      </c>
      <c r="C4686" s="39">
        <v>1</v>
      </c>
      <c r="D4686" s="39" t="s">
        <v>231</v>
      </c>
      <c r="E4686" s="35">
        <v>2389.5</v>
      </c>
      <c r="F4686" s="35">
        <f t="shared" si="152"/>
        <v>2389.5</v>
      </c>
    </row>
    <row r="4687" spans="2:6" outlineLevel="1" x14ac:dyDescent="0.25">
      <c r="B4687" s="34"/>
      <c r="C4687" s="39"/>
      <c r="D4687" s="39"/>
      <c r="E4687" s="35"/>
      <c r="F4687" s="35"/>
    </row>
    <row r="4688" spans="2:6" outlineLevel="1" x14ac:dyDescent="0.25">
      <c r="B4688" s="33" t="s">
        <v>1159</v>
      </c>
      <c r="C4688" s="50"/>
      <c r="D4688" s="50"/>
      <c r="E4688" s="40" t="s">
        <v>231</v>
      </c>
      <c r="F4688" s="40">
        <f>SUM(F4689:F4695)</f>
        <v>8367.2386500000011</v>
      </c>
    </row>
    <row r="4689" spans="2:6" outlineLevel="1" x14ac:dyDescent="0.25">
      <c r="B4689" s="34" t="s">
        <v>1160</v>
      </c>
      <c r="C4689" s="39">
        <v>1.73</v>
      </c>
      <c r="D4689" s="39" t="s">
        <v>252</v>
      </c>
      <c r="E4689" s="35">
        <v>514.99</v>
      </c>
      <c r="F4689" s="35">
        <f t="shared" ref="F4689:F4695" si="153">+C4689*E4689</f>
        <v>890.93269999999995</v>
      </c>
    </row>
    <row r="4690" spans="2:6" outlineLevel="1" x14ac:dyDescent="0.25">
      <c r="B4690" s="34" t="s">
        <v>1121</v>
      </c>
      <c r="C4690" s="39">
        <v>2.34</v>
      </c>
      <c r="D4690" s="39" t="s">
        <v>252</v>
      </c>
      <c r="E4690" s="35">
        <v>369.47</v>
      </c>
      <c r="F4690" s="35">
        <f t="shared" si="153"/>
        <v>864.5598</v>
      </c>
    </row>
    <row r="4691" spans="2:6" outlineLevel="1" x14ac:dyDescent="0.25">
      <c r="B4691" s="34" t="s">
        <v>1122</v>
      </c>
      <c r="C4691" s="39">
        <v>0.28799999999999998</v>
      </c>
      <c r="D4691" s="39" t="s">
        <v>252</v>
      </c>
      <c r="E4691" s="35">
        <v>4298.24</v>
      </c>
      <c r="F4691" s="35">
        <f t="shared" si="153"/>
        <v>1237.89312</v>
      </c>
    </row>
    <row r="4692" spans="2:6" outlineLevel="1" x14ac:dyDescent="0.25">
      <c r="B4692" s="34" t="s">
        <v>1124</v>
      </c>
      <c r="C4692" s="39">
        <v>0.36099999999999999</v>
      </c>
      <c r="D4692" s="39" t="s">
        <v>201</v>
      </c>
      <c r="E4692" s="35">
        <v>2307.59</v>
      </c>
      <c r="F4692" s="35">
        <f t="shared" si="153"/>
        <v>833.03998999999999</v>
      </c>
    </row>
    <row r="4693" spans="2:6" outlineLevel="1" x14ac:dyDescent="0.25">
      <c r="B4693" s="34" t="s">
        <v>1125</v>
      </c>
      <c r="C4693" s="39">
        <v>4</v>
      </c>
      <c r="D4693" s="39" t="s">
        <v>13</v>
      </c>
      <c r="E4693" s="35">
        <v>529.79999999999995</v>
      </c>
      <c r="F4693" s="35">
        <f t="shared" si="153"/>
        <v>2119.1999999999998</v>
      </c>
    </row>
    <row r="4694" spans="2:6" outlineLevel="1" x14ac:dyDescent="0.25">
      <c r="B4694" s="34" t="s">
        <v>1127</v>
      </c>
      <c r="C4694" s="39">
        <v>1.9199999999999998E-2</v>
      </c>
      <c r="D4694" s="39" t="s">
        <v>252</v>
      </c>
      <c r="E4694" s="35">
        <v>6801.2</v>
      </c>
      <c r="F4694" s="35">
        <f t="shared" si="153"/>
        <v>130.58303999999998</v>
      </c>
    </row>
    <row r="4695" spans="2:6" outlineLevel="1" x14ac:dyDescent="0.25">
      <c r="B4695" s="34" t="s">
        <v>1161</v>
      </c>
      <c r="C4695" s="39">
        <v>1</v>
      </c>
      <c r="D4695" s="39" t="s">
        <v>231</v>
      </c>
      <c r="E4695" s="35">
        <v>2291.0300000000002</v>
      </c>
      <c r="F4695" s="35">
        <f t="shared" si="153"/>
        <v>2291.0300000000002</v>
      </c>
    </row>
    <row r="4696" spans="2:6" outlineLevel="1" x14ac:dyDescent="0.25">
      <c r="B4696" s="34"/>
      <c r="C4696" s="39"/>
      <c r="D4696" s="39"/>
      <c r="E4696" s="35"/>
      <c r="F4696" s="35"/>
    </row>
    <row r="4697" spans="2:6" outlineLevel="1" x14ac:dyDescent="0.25">
      <c r="B4697" s="33" t="s">
        <v>1162</v>
      </c>
      <c r="C4697" s="50"/>
      <c r="D4697" s="50"/>
      <c r="E4697" s="40" t="s">
        <v>231</v>
      </c>
      <c r="F4697" s="40">
        <f>SUM(F4698:F4704)</f>
        <v>9454.1692500000008</v>
      </c>
    </row>
    <row r="4698" spans="2:6" outlineLevel="1" x14ac:dyDescent="0.25">
      <c r="B4698" s="34" t="s">
        <v>1163</v>
      </c>
      <c r="C4698" s="39">
        <v>1.73</v>
      </c>
      <c r="D4698" s="39" t="s">
        <v>252</v>
      </c>
      <c r="E4698" s="35">
        <v>1051.44</v>
      </c>
      <c r="F4698" s="35">
        <f t="shared" ref="F4698:F4704" si="154">+C4698*E4698</f>
        <v>1818.9912000000002</v>
      </c>
    </row>
    <row r="4699" spans="2:6" outlineLevel="1" x14ac:dyDescent="0.25">
      <c r="B4699" s="34" t="s">
        <v>1121</v>
      </c>
      <c r="C4699" s="39">
        <v>2.77</v>
      </c>
      <c r="D4699" s="39" t="s">
        <v>252</v>
      </c>
      <c r="E4699" s="35">
        <v>369.47</v>
      </c>
      <c r="F4699" s="35">
        <f t="shared" si="154"/>
        <v>1023.4319</v>
      </c>
    </row>
    <row r="4700" spans="2:6" outlineLevel="1" x14ac:dyDescent="0.25">
      <c r="B4700" s="34" t="s">
        <v>1122</v>
      </c>
      <c r="C4700" s="39">
        <v>0.28799999999999998</v>
      </c>
      <c r="D4700" s="39" t="s">
        <v>252</v>
      </c>
      <c r="E4700" s="35">
        <v>4298.24</v>
      </c>
      <c r="F4700" s="35">
        <f t="shared" si="154"/>
        <v>1237.89312</v>
      </c>
    </row>
    <row r="4701" spans="2:6" outlineLevel="1" x14ac:dyDescent="0.25">
      <c r="B4701" s="34" t="s">
        <v>1124</v>
      </c>
      <c r="C4701" s="39">
        <v>0.36099999999999999</v>
      </c>
      <c r="D4701" s="39" t="s">
        <v>201</v>
      </c>
      <c r="E4701" s="35">
        <v>2307.59</v>
      </c>
      <c r="F4701" s="35">
        <f t="shared" si="154"/>
        <v>833.03998999999999</v>
      </c>
    </row>
    <row r="4702" spans="2:6" outlineLevel="1" x14ac:dyDescent="0.25">
      <c r="B4702" s="34" t="s">
        <v>1125</v>
      </c>
      <c r="C4702" s="39">
        <v>4</v>
      </c>
      <c r="D4702" s="39" t="s">
        <v>13</v>
      </c>
      <c r="E4702" s="35">
        <v>529.79999999999995</v>
      </c>
      <c r="F4702" s="35">
        <f t="shared" si="154"/>
        <v>2119.1999999999998</v>
      </c>
    </row>
    <row r="4703" spans="2:6" outlineLevel="1" x14ac:dyDescent="0.25">
      <c r="B4703" s="34" t="s">
        <v>1127</v>
      </c>
      <c r="C4703" s="39">
        <v>1.9199999999999998E-2</v>
      </c>
      <c r="D4703" s="39" t="s">
        <v>252</v>
      </c>
      <c r="E4703" s="35">
        <v>6801.2</v>
      </c>
      <c r="F4703" s="35">
        <f t="shared" si="154"/>
        <v>130.58303999999998</v>
      </c>
    </row>
    <row r="4704" spans="2:6" outlineLevel="1" x14ac:dyDescent="0.25">
      <c r="B4704" s="34" t="s">
        <v>1161</v>
      </c>
      <c r="C4704" s="39">
        <v>1</v>
      </c>
      <c r="D4704" s="39" t="s">
        <v>231</v>
      </c>
      <c r="E4704" s="35">
        <v>2291.0300000000002</v>
      </c>
      <c r="F4704" s="35">
        <f t="shared" si="154"/>
        <v>2291.0300000000002</v>
      </c>
    </row>
    <row r="4705" spans="1:6" outlineLevel="1" x14ac:dyDescent="0.25">
      <c r="B4705" s="34"/>
      <c r="C4705" s="39"/>
      <c r="D4705" s="39"/>
      <c r="E4705" s="35"/>
      <c r="F4705" s="35"/>
    </row>
    <row r="4706" spans="1:6" outlineLevel="1" x14ac:dyDescent="0.25">
      <c r="B4706" s="33" t="s">
        <v>1164</v>
      </c>
      <c r="C4706" s="50"/>
      <c r="D4706" s="50"/>
      <c r="E4706" s="40" t="s">
        <v>231</v>
      </c>
      <c r="F4706" s="40">
        <f>SUM(F4707:F4713)</f>
        <v>7992.1902500000015</v>
      </c>
    </row>
    <row r="4707" spans="1:6" outlineLevel="1" x14ac:dyDescent="0.25">
      <c r="B4707" s="34" t="s">
        <v>1165</v>
      </c>
      <c r="C4707" s="39">
        <v>1.73</v>
      </c>
      <c r="D4707" s="39" t="s">
        <v>252</v>
      </c>
      <c r="E4707" s="35">
        <v>317.42</v>
      </c>
      <c r="F4707" s="35">
        <f t="shared" ref="F4707:F4713" si="155">+C4707*E4707</f>
        <v>549.13660000000004</v>
      </c>
    </row>
    <row r="4708" spans="1:6" outlineLevel="1" x14ac:dyDescent="0.25">
      <c r="B4708" s="34" t="s">
        <v>1121</v>
      </c>
      <c r="C4708" s="39">
        <v>2.25</v>
      </c>
      <c r="D4708" s="39" t="s">
        <v>252</v>
      </c>
      <c r="E4708" s="35">
        <v>369.47</v>
      </c>
      <c r="F4708" s="35">
        <f t="shared" si="155"/>
        <v>831.30750000000012</v>
      </c>
    </row>
    <row r="4709" spans="1:6" outlineLevel="1" x14ac:dyDescent="0.25">
      <c r="B4709" s="34" t="s">
        <v>1122</v>
      </c>
      <c r="C4709" s="39">
        <v>0.28799999999999998</v>
      </c>
      <c r="D4709" s="39" t="s">
        <v>252</v>
      </c>
      <c r="E4709" s="35">
        <v>4298.24</v>
      </c>
      <c r="F4709" s="35">
        <f t="shared" si="155"/>
        <v>1237.89312</v>
      </c>
    </row>
    <row r="4710" spans="1:6" outlineLevel="1" x14ac:dyDescent="0.25">
      <c r="B4710" s="34" t="s">
        <v>1124</v>
      </c>
      <c r="C4710" s="39">
        <v>0.36099999999999999</v>
      </c>
      <c r="D4710" s="39" t="s">
        <v>201</v>
      </c>
      <c r="E4710" s="35">
        <v>2307.59</v>
      </c>
      <c r="F4710" s="35">
        <f t="shared" si="155"/>
        <v>833.03998999999999</v>
      </c>
    </row>
    <row r="4711" spans="1:6" outlineLevel="1" x14ac:dyDescent="0.25">
      <c r="B4711" s="34" t="s">
        <v>1125</v>
      </c>
      <c r="C4711" s="39">
        <v>4</v>
      </c>
      <c r="D4711" s="39" t="s">
        <v>13</v>
      </c>
      <c r="E4711" s="35">
        <v>529.79999999999995</v>
      </c>
      <c r="F4711" s="35">
        <f t="shared" si="155"/>
        <v>2119.1999999999998</v>
      </c>
    </row>
    <row r="4712" spans="1:6" outlineLevel="1" x14ac:dyDescent="0.25">
      <c r="B4712" s="34" t="s">
        <v>1127</v>
      </c>
      <c r="C4712" s="39">
        <v>1.9199999999999998E-2</v>
      </c>
      <c r="D4712" s="39" t="s">
        <v>252</v>
      </c>
      <c r="E4712" s="35">
        <v>6801.2</v>
      </c>
      <c r="F4712" s="35">
        <f t="shared" si="155"/>
        <v>130.58303999999998</v>
      </c>
    </row>
    <row r="4713" spans="1:6" outlineLevel="1" x14ac:dyDescent="0.25">
      <c r="B4713" s="34" t="s">
        <v>1161</v>
      </c>
      <c r="C4713" s="39">
        <v>1</v>
      </c>
      <c r="D4713" s="39" t="s">
        <v>231</v>
      </c>
      <c r="E4713" s="35">
        <v>2291.0300000000002</v>
      </c>
      <c r="F4713" s="35">
        <f t="shared" si="155"/>
        <v>2291.0300000000002</v>
      </c>
    </row>
    <row r="4715" spans="1:6" s="5" customFormat="1" x14ac:dyDescent="0.25">
      <c r="A4715" s="76"/>
      <c r="B4715" s="6" t="s">
        <v>1166</v>
      </c>
      <c r="C4715" s="48"/>
      <c r="D4715" s="48"/>
      <c r="E4715" s="7"/>
      <c r="F4715" s="7"/>
    </row>
    <row r="4716" spans="1:6" outlineLevel="1" x14ac:dyDescent="0.25">
      <c r="B4716" s="34"/>
      <c r="C4716" s="39"/>
      <c r="D4716" s="39"/>
      <c r="E4716" s="35"/>
      <c r="F4716" s="35"/>
    </row>
    <row r="4717" spans="1:6" outlineLevel="1" x14ac:dyDescent="0.25">
      <c r="B4717" s="33" t="s">
        <v>1167</v>
      </c>
      <c r="C4717" s="50"/>
      <c r="D4717" s="50"/>
      <c r="E4717" s="40" t="s">
        <v>231</v>
      </c>
      <c r="F4717" s="40">
        <f>SUM(F4718:F4722)</f>
        <v>6215.65</v>
      </c>
    </row>
    <row r="4718" spans="1:6" outlineLevel="1" x14ac:dyDescent="0.25">
      <c r="B4718" s="34" t="s">
        <v>1168</v>
      </c>
      <c r="C4718" s="39">
        <v>1</v>
      </c>
      <c r="D4718" s="39" t="s">
        <v>231</v>
      </c>
      <c r="E4718" s="35">
        <v>331.79</v>
      </c>
      <c r="F4718" s="35">
        <f>+C4718*E4718</f>
        <v>331.79</v>
      </c>
    </row>
    <row r="4719" spans="1:6" outlineLevel="1" x14ac:dyDescent="0.25">
      <c r="B4719" s="34" t="s">
        <v>1169</v>
      </c>
      <c r="C4719" s="39">
        <v>1</v>
      </c>
      <c r="D4719" s="39" t="s">
        <v>231</v>
      </c>
      <c r="E4719" s="35">
        <v>2139.21</v>
      </c>
      <c r="F4719" s="35">
        <f>+C4719*E4719</f>
        <v>2139.21</v>
      </c>
    </row>
    <row r="4720" spans="1:6" outlineLevel="1" x14ac:dyDescent="0.25">
      <c r="B4720" s="34" t="s">
        <v>1170</v>
      </c>
      <c r="C4720" s="39">
        <v>1</v>
      </c>
      <c r="D4720" s="39" t="s">
        <v>231</v>
      </c>
      <c r="E4720" s="35">
        <v>936.33</v>
      </c>
      <c r="F4720" s="35">
        <f>+C4720*E4720</f>
        <v>936.33</v>
      </c>
    </row>
    <row r="4721" spans="2:6" outlineLevel="1" x14ac:dyDescent="0.25">
      <c r="B4721" s="34" t="s">
        <v>1171</v>
      </c>
      <c r="C4721" s="39">
        <v>1</v>
      </c>
      <c r="D4721" s="39" t="s">
        <v>231</v>
      </c>
      <c r="E4721" s="35">
        <v>935.66</v>
      </c>
      <c r="F4721" s="35">
        <f>+C4721*E4721</f>
        <v>935.66</v>
      </c>
    </row>
    <row r="4722" spans="2:6" outlineLevel="1" x14ac:dyDescent="0.25">
      <c r="B4722" s="34" t="s">
        <v>1172</v>
      </c>
      <c r="C4722" s="39">
        <v>2</v>
      </c>
      <c r="D4722" s="39" t="s">
        <v>231</v>
      </c>
      <c r="E4722" s="35">
        <v>936.33</v>
      </c>
      <c r="F4722" s="35">
        <f>+C4722*E4722</f>
        <v>1872.66</v>
      </c>
    </row>
    <row r="4723" spans="2:6" outlineLevel="1" x14ac:dyDescent="0.25">
      <c r="B4723" s="34"/>
      <c r="C4723" s="39"/>
      <c r="D4723" s="39"/>
      <c r="E4723" s="35"/>
      <c r="F4723" s="35"/>
    </row>
    <row r="4724" spans="2:6" outlineLevel="1" x14ac:dyDescent="0.25">
      <c r="B4724" s="33" t="s">
        <v>1173</v>
      </c>
      <c r="C4724" s="50"/>
      <c r="D4724" s="50"/>
      <c r="E4724" s="40" t="s">
        <v>231</v>
      </c>
      <c r="F4724" s="40">
        <f>SUM(F4725:F4729)</f>
        <v>6342.0999999999995</v>
      </c>
    </row>
    <row r="4725" spans="2:6" outlineLevel="1" x14ac:dyDescent="0.25">
      <c r="B4725" s="34" t="s">
        <v>1168</v>
      </c>
      <c r="C4725" s="39">
        <v>1</v>
      </c>
      <c r="D4725" s="39" t="s">
        <v>231</v>
      </c>
      <c r="E4725" s="35">
        <v>331.79</v>
      </c>
      <c r="F4725" s="35">
        <f>+C4725*E4725</f>
        <v>331.79</v>
      </c>
    </row>
    <row r="4726" spans="2:6" outlineLevel="1" x14ac:dyDescent="0.25">
      <c r="B4726" s="34" t="s">
        <v>1174</v>
      </c>
      <c r="C4726" s="39">
        <v>1</v>
      </c>
      <c r="D4726" s="39" t="s">
        <v>231</v>
      </c>
      <c r="E4726" s="35">
        <v>2265.66</v>
      </c>
      <c r="F4726" s="35">
        <f>+C4726*E4726</f>
        <v>2265.66</v>
      </c>
    </row>
    <row r="4727" spans="2:6" outlineLevel="1" x14ac:dyDescent="0.25">
      <c r="B4727" s="34" t="s">
        <v>1170</v>
      </c>
      <c r="C4727" s="39">
        <v>1</v>
      </c>
      <c r="D4727" s="39" t="s">
        <v>231</v>
      </c>
      <c r="E4727" s="35">
        <v>936.33</v>
      </c>
      <c r="F4727" s="35">
        <f>+C4727*E4727</f>
        <v>936.33</v>
      </c>
    </row>
    <row r="4728" spans="2:6" outlineLevel="1" x14ac:dyDescent="0.25">
      <c r="B4728" s="34" t="s">
        <v>1171</v>
      </c>
      <c r="C4728" s="39">
        <v>1</v>
      </c>
      <c r="D4728" s="39" t="s">
        <v>231</v>
      </c>
      <c r="E4728" s="35">
        <v>935.66</v>
      </c>
      <c r="F4728" s="35">
        <f>+C4728*E4728</f>
        <v>935.66</v>
      </c>
    </row>
    <row r="4729" spans="2:6" outlineLevel="1" x14ac:dyDescent="0.25">
      <c r="B4729" s="34" t="s">
        <v>1172</v>
      </c>
      <c r="C4729" s="39">
        <v>2</v>
      </c>
      <c r="D4729" s="39" t="s">
        <v>231</v>
      </c>
      <c r="E4729" s="35">
        <v>936.33</v>
      </c>
      <c r="F4729" s="35">
        <f>+C4729*E4729</f>
        <v>1872.66</v>
      </c>
    </row>
    <row r="4730" spans="2:6" outlineLevel="1" x14ac:dyDescent="0.25">
      <c r="B4730" s="34"/>
      <c r="C4730" s="39"/>
      <c r="D4730" s="39"/>
      <c r="E4730" s="35"/>
      <c r="F4730" s="35"/>
    </row>
    <row r="4731" spans="2:6" outlineLevel="1" x14ac:dyDescent="0.25">
      <c r="B4731" s="33" t="s">
        <v>1175</v>
      </c>
      <c r="C4731" s="50"/>
      <c r="D4731" s="50"/>
      <c r="E4731" s="40" t="s">
        <v>231</v>
      </c>
      <c r="F4731" s="40">
        <f>SUM(F4732:F4734)</f>
        <v>4409.8100000000004</v>
      </c>
    </row>
    <row r="4732" spans="2:6" outlineLevel="1" x14ac:dyDescent="0.25">
      <c r="B4732" s="34" t="s">
        <v>1176</v>
      </c>
      <c r="C4732" s="39">
        <v>1</v>
      </c>
      <c r="D4732" s="39" t="s">
        <v>231</v>
      </c>
      <c r="E4732" s="35">
        <v>1601.49</v>
      </c>
      <c r="F4732" s="35">
        <f>+C4732*E4732</f>
        <v>1601.49</v>
      </c>
    </row>
    <row r="4733" spans="2:6" outlineLevel="1" x14ac:dyDescent="0.25">
      <c r="B4733" s="34" t="s">
        <v>1177</v>
      </c>
      <c r="C4733" s="39">
        <v>1</v>
      </c>
      <c r="D4733" s="39" t="s">
        <v>231</v>
      </c>
      <c r="E4733" s="35">
        <v>935.66</v>
      </c>
      <c r="F4733" s="35">
        <f>+C4733*E4733</f>
        <v>935.66</v>
      </c>
    </row>
    <row r="4734" spans="2:6" outlineLevel="1" x14ac:dyDescent="0.25">
      <c r="B4734" s="34" t="s">
        <v>1172</v>
      </c>
      <c r="C4734" s="39">
        <v>2</v>
      </c>
      <c r="D4734" s="39" t="s">
        <v>231</v>
      </c>
      <c r="E4734" s="35">
        <v>936.33</v>
      </c>
      <c r="F4734" s="35">
        <f>+C4734*E4734</f>
        <v>1872.66</v>
      </c>
    </row>
    <row r="4735" spans="2:6" outlineLevel="1" x14ac:dyDescent="0.25">
      <c r="B4735" s="34"/>
      <c r="C4735" s="39"/>
      <c r="D4735" s="39"/>
      <c r="E4735" s="35"/>
      <c r="F4735" s="35"/>
    </row>
    <row r="4736" spans="2:6" ht="31.5" outlineLevel="1" x14ac:dyDescent="0.25">
      <c r="B4736" s="33" t="s">
        <v>1178</v>
      </c>
      <c r="C4736" s="50"/>
      <c r="D4736" s="50"/>
      <c r="E4736" s="40" t="s">
        <v>231</v>
      </c>
      <c r="F4736" s="40">
        <f>SUM(F4737:F4739)</f>
        <v>3744.65</v>
      </c>
    </row>
    <row r="4737" spans="2:6" outlineLevel="1" x14ac:dyDescent="0.25">
      <c r="B4737" s="34" t="s">
        <v>1170</v>
      </c>
      <c r="C4737" s="39">
        <v>1</v>
      </c>
      <c r="D4737" s="39" t="s">
        <v>231</v>
      </c>
      <c r="E4737" s="35">
        <v>936.33</v>
      </c>
      <c r="F4737" s="35">
        <f>+C4737*E4737</f>
        <v>936.33</v>
      </c>
    </row>
    <row r="4738" spans="2:6" outlineLevel="1" x14ac:dyDescent="0.25">
      <c r="B4738" s="34" t="s">
        <v>1171</v>
      </c>
      <c r="C4738" s="39">
        <v>1</v>
      </c>
      <c r="D4738" s="39" t="s">
        <v>231</v>
      </c>
      <c r="E4738" s="35">
        <v>935.66</v>
      </c>
      <c r="F4738" s="35">
        <f>+C4738*E4738</f>
        <v>935.66</v>
      </c>
    </row>
    <row r="4739" spans="2:6" outlineLevel="1" x14ac:dyDescent="0.25">
      <c r="B4739" s="34" t="s">
        <v>1172</v>
      </c>
      <c r="C4739" s="39">
        <v>2</v>
      </c>
      <c r="D4739" s="39" t="s">
        <v>231</v>
      </c>
      <c r="E4739" s="35">
        <v>936.33</v>
      </c>
      <c r="F4739" s="35">
        <f>+C4739*E4739</f>
        <v>1872.66</v>
      </c>
    </row>
    <row r="4740" spans="2:6" outlineLevel="1" x14ac:dyDescent="0.25">
      <c r="B4740" s="34"/>
      <c r="C4740" s="39"/>
      <c r="D4740" s="39"/>
      <c r="E4740" s="35"/>
      <c r="F4740" s="35"/>
    </row>
    <row r="4741" spans="2:6" outlineLevel="1" x14ac:dyDescent="0.25">
      <c r="B4741" s="33" t="s">
        <v>1179</v>
      </c>
      <c r="C4741" s="50"/>
      <c r="D4741" s="50"/>
      <c r="E4741" s="40" t="s">
        <v>231</v>
      </c>
      <c r="F4741" s="40">
        <f>SUM(F4742:F4744)</f>
        <v>2406.0299999999997</v>
      </c>
    </row>
    <row r="4742" spans="2:6" outlineLevel="1" x14ac:dyDescent="0.25">
      <c r="B4742" s="34" t="s">
        <v>1180</v>
      </c>
      <c r="C4742" s="39">
        <v>1</v>
      </c>
      <c r="D4742" s="39" t="s">
        <v>231</v>
      </c>
      <c r="E4742" s="35">
        <v>534.04</v>
      </c>
      <c r="F4742" s="35">
        <f>+C4742*E4742</f>
        <v>534.04</v>
      </c>
    </row>
    <row r="4743" spans="2:6" outlineLevel="1" x14ac:dyDescent="0.25">
      <c r="B4743" s="34" t="s">
        <v>1171</v>
      </c>
      <c r="C4743" s="39">
        <v>1</v>
      </c>
      <c r="D4743" s="39" t="s">
        <v>231</v>
      </c>
      <c r="E4743" s="35">
        <v>935.66</v>
      </c>
      <c r="F4743" s="35">
        <f>+C4743*E4743</f>
        <v>935.66</v>
      </c>
    </row>
    <row r="4744" spans="2:6" outlineLevel="1" x14ac:dyDescent="0.25">
      <c r="B4744" s="34" t="s">
        <v>1172</v>
      </c>
      <c r="C4744" s="39">
        <v>1</v>
      </c>
      <c r="D4744" s="39" t="s">
        <v>231</v>
      </c>
      <c r="E4744" s="35">
        <v>936.33</v>
      </c>
      <c r="F4744" s="35">
        <f>+C4744*E4744</f>
        <v>936.33</v>
      </c>
    </row>
    <row r="4745" spans="2:6" outlineLevel="1" x14ac:dyDescent="0.25">
      <c r="B4745" s="34"/>
      <c r="C4745" s="39"/>
      <c r="D4745" s="39"/>
      <c r="E4745" s="35"/>
      <c r="F4745" s="35"/>
    </row>
    <row r="4746" spans="2:6" outlineLevel="1" x14ac:dyDescent="0.25">
      <c r="B4746" s="33" t="s">
        <v>1181</v>
      </c>
      <c r="C4746" s="50"/>
      <c r="D4746" s="50"/>
      <c r="E4746" s="40" t="s">
        <v>231</v>
      </c>
      <c r="F4746" s="40">
        <f>SUM(F4747:F4749)</f>
        <v>4522.1899999999996</v>
      </c>
    </row>
    <row r="4747" spans="2:6" outlineLevel="1" x14ac:dyDescent="0.25">
      <c r="B4747" s="34" t="s">
        <v>1182</v>
      </c>
      <c r="C4747" s="39">
        <v>1</v>
      </c>
      <c r="D4747" s="39" t="s">
        <v>231</v>
      </c>
      <c r="E4747" s="35">
        <v>1713.87</v>
      </c>
      <c r="F4747" s="35">
        <f>+C4747*E4747</f>
        <v>1713.87</v>
      </c>
    </row>
    <row r="4748" spans="2:6" outlineLevel="1" x14ac:dyDescent="0.25">
      <c r="B4748" s="34" t="s">
        <v>1177</v>
      </c>
      <c r="C4748" s="39">
        <v>1</v>
      </c>
      <c r="D4748" s="39" t="s">
        <v>231</v>
      </c>
      <c r="E4748" s="35">
        <v>935.66</v>
      </c>
      <c r="F4748" s="35">
        <f>+C4748*E4748</f>
        <v>935.66</v>
      </c>
    </row>
    <row r="4749" spans="2:6" outlineLevel="1" x14ac:dyDescent="0.25">
      <c r="B4749" s="34" t="s">
        <v>1172</v>
      </c>
      <c r="C4749" s="39">
        <v>2</v>
      </c>
      <c r="D4749" s="39" t="s">
        <v>231</v>
      </c>
      <c r="E4749" s="35">
        <v>936.33</v>
      </c>
      <c r="F4749" s="35">
        <f>+C4749*E4749</f>
        <v>1872.66</v>
      </c>
    </row>
    <row r="4750" spans="2:6" outlineLevel="1" x14ac:dyDescent="0.25">
      <c r="B4750" s="34"/>
      <c r="C4750" s="39"/>
      <c r="D4750" s="39"/>
      <c r="E4750" s="35"/>
      <c r="F4750" s="35"/>
    </row>
    <row r="4751" spans="2:6" outlineLevel="1" x14ac:dyDescent="0.25">
      <c r="B4751" s="33" t="s">
        <v>1183</v>
      </c>
      <c r="C4751" s="50"/>
      <c r="D4751" s="50"/>
      <c r="E4751" s="40" t="s">
        <v>231</v>
      </c>
      <c r="F4751" s="40">
        <f>SUM(F4752:F4754)</f>
        <v>3216.3599999999997</v>
      </c>
    </row>
    <row r="4752" spans="2:6" outlineLevel="1" x14ac:dyDescent="0.25">
      <c r="B4752" s="34" t="s">
        <v>1182</v>
      </c>
      <c r="C4752" s="39">
        <v>1</v>
      </c>
      <c r="D4752" s="39" t="s">
        <v>231</v>
      </c>
      <c r="E4752" s="35">
        <v>1344.37</v>
      </c>
      <c r="F4752" s="35">
        <f>+C4752*E4752</f>
        <v>1344.37</v>
      </c>
    </row>
    <row r="4753" spans="2:6" outlineLevel="1" x14ac:dyDescent="0.25">
      <c r="B4753" s="34" t="s">
        <v>1177</v>
      </c>
      <c r="C4753" s="39">
        <v>1</v>
      </c>
      <c r="D4753" s="39" t="s">
        <v>231</v>
      </c>
      <c r="E4753" s="35">
        <v>935.66</v>
      </c>
      <c r="F4753" s="35">
        <f>+C4753*E4753</f>
        <v>935.66</v>
      </c>
    </row>
    <row r="4754" spans="2:6" outlineLevel="1" x14ac:dyDescent="0.25">
      <c r="B4754" s="34" t="s">
        <v>1172</v>
      </c>
      <c r="C4754" s="39">
        <v>1</v>
      </c>
      <c r="D4754" s="39" t="s">
        <v>231</v>
      </c>
      <c r="E4754" s="35">
        <v>936.33</v>
      </c>
      <c r="F4754" s="35">
        <f>+C4754*E4754</f>
        <v>936.33</v>
      </c>
    </row>
    <row r="4755" spans="2:6" outlineLevel="1" x14ac:dyDescent="0.25">
      <c r="B4755" s="34"/>
      <c r="C4755" s="39"/>
      <c r="D4755" s="39"/>
      <c r="E4755" s="35"/>
      <c r="F4755" s="35"/>
    </row>
    <row r="4756" spans="2:6" outlineLevel="1" x14ac:dyDescent="0.25">
      <c r="B4756" s="33" t="s">
        <v>1184</v>
      </c>
      <c r="C4756" s="50"/>
      <c r="D4756" s="50"/>
      <c r="E4756" s="40" t="s">
        <v>231</v>
      </c>
      <c r="F4756" s="40">
        <f>SUM(F4757:F4759)</f>
        <v>3484.43</v>
      </c>
    </row>
    <row r="4757" spans="2:6" outlineLevel="1" x14ac:dyDescent="0.25">
      <c r="B4757" s="34" t="s">
        <v>1185</v>
      </c>
      <c r="C4757" s="39">
        <v>1</v>
      </c>
      <c r="D4757" s="39" t="s">
        <v>231</v>
      </c>
      <c r="E4757" s="35">
        <v>1073.52</v>
      </c>
      <c r="F4757" s="35">
        <f>+C4757*E4757</f>
        <v>1073.52</v>
      </c>
    </row>
    <row r="4758" spans="2:6" outlineLevel="1" x14ac:dyDescent="0.25">
      <c r="B4758" s="34" t="s">
        <v>1186</v>
      </c>
      <c r="C4758" s="39">
        <v>1</v>
      </c>
      <c r="D4758" s="39" t="s">
        <v>231</v>
      </c>
      <c r="E4758" s="35">
        <v>1204.8499999999999</v>
      </c>
      <c r="F4758" s="35">
        <f>+C4758*E4758</f>
        <v>1204.8499999999999</v>
      </c>
    </row>
    <row r="4759" spans="2:6" outlineLevel="1" x14ac:dyDescent="0.25">
      <c r="B4759" s="34" t="s">
        <v>1172</v>
      </c>
      <c r="C4759" s="39">
        <v>1</v>
      </c>
      <c r="D4759" s="39" t="s">
        <v>231</v>
      </c>
      <c r="E4759" s="35">
        <v>1206.06</v>
      </c>
      <c r="F4759" s="35">
        <f>+C4759*E4759</f>
        <v>1206.06</v>
      </c>
    </row>
    <row r="4760" spans="2:6" outlineLevel="1" x14ac:dyDescent="0.25">
      <c r="B4760" s="34"/>
      <c r="C4760" s="39"/>
      <c r="D4760" s="39"/>
      <c r="E4760" s="35"/>
      <c r="F4760" s="35"/>
    </row>
    <row r="4761" spans="2:6" outlineLevel="1" x14ac:dyDescent="0.25">
      <c r="B4761" s="33" t="s">
        <v>1187</v>
      </c>
      <c r="C4761" s="50"/>
      <c r="D4761" s="50"/>
      <c r="E4761" s="40" t="s">
        <v>231</v>
      </c>
      <c r="F4761" s="40">
        <f>SUM(F4762:F4764)</f>
        <v>5885.7</v>
      </c>
    </row>
    <row r="4762" spans="2:6" outlineLevel="1" x14ac:dyDescent="0.25">
      <c r="B4762" s="34" t="s">
        <v>1188</v>
      </c>
      <c r="C4762" s="39">
        <v>1</v>
      </c>
      <c r="D4762" s="39" t="s">
        <v>231</v>
      </c>
      <c r="E4762" s="35">
        <v>1206.06</v>
      </c>
      <c r="F4762" s="35">
        <f>+C4762*E4762</f>
        <v>1206.06</v>
      </c>
    </row>
    <row r="4763" spans="2:6" outlineLevel="1" x14ac:dyDescent="0.25">
      <c r="B4763" s="34" t="s">
        <v>1177</v>
      </c>
      <c r="C4763" s="39">
        <v>3</v>
      </c>
      <c r="D4763" s="39" t="s">
        <v>231</v>
      </c>
      <c r="E4763" s="35">
        <v>935.66</v>
      </c>
      <c r="F4763" s="35">
        <f>+C4763*E4763</f>
        <v>2806.98</v>
      </c>
    </row>
    <row r="4764" spans="2:6" outlineLevel="1" x14ac:dyDescent="0.25">
      <c r="B4764" s="34" t="s">
        <v>1189</v>
      </c>
      <c r="C4764" s="39">
        <v>2</v>
      </c>
      <c r="D4764" s="39" t="s">
        <v>231</v>
      </c>
      <c r="E4764" s="35">
        <v>936.33</v>
      </c>
      <c r="F4764" s="35">
        <f>+C4764*E4764</f>
        <v>1872.66</v>
      </c>
    </row>
    <row r="4765" spans="2:6" outlineLevel="1" x14ac:dyDescent="0.25">
      <c r="B4765" s="34"/>
      <c r="C4765" s="39"/>
      <c r="D4765" s="39"/>
      <c r="E4765" s="35"/>
      <c r="F4765" s="35"/>
    </row>
    <row r="4766" spans="2:6" outlineLevel="1" x14ac:dyDescent="0.25">
      <c r="B4766" s="33" t="s">
        <v>1190</v>
      </c>
      <c r="C4766" s="50"/>
      <c r="D4766" s="50"/>
      <c r="E4766" s="40" t="s">
        <v>231</v>
      </c>
      <c r="F4766" s="40">
        <f>SUM(F4767:F4769)</f>
        <v>3743.98</v>
      </c>
    </row>
    <row r="4767" spans="2:6" outlineLevel="1" x14ac:dyDescent="0.25">
      <c r="B4767" s="34" t="s">
        <v>1191</v>
      </c>
      <c r="C4767" s="39">
        <v>1</v>
      </c>
      <c r="D4767" s="39" t="s">
        <v>231</v>
      </c>
      <c r="E4767" s="35">
        <v>936.33</v>
      </c>
      <c r="F4767" s="35">
        <f>+C4767*E4767</f>
        <v>936.33</v>
      </c>
    </row>
    <row r="4768" spans="2:6" outlineLevel="1" x14ac:dyDescent="0.25">
      <c r="B4768" s="34" t="s">
        <v>1177</v>
      </c>
      <c r="C4768" s="39">
        <v>2</v>
      </c>
      <c r="D4768" s="39" t="s">
        <v>231</v>
      </c>
      <c r="E4768" s="35">
        <v>935.66</v>
      </c>
      <c r="F4768" s="35">
        <f>+C4768*E4768</f>
        <v>1871.32</v>
      </c>
    </row>
    <row r="4769" spans="2:6" outlineLevel="1" x14ac:dyDescent="0.25">
      <c r="B4769" s="34" t="s">
        <v>1189</v>
      </c>
      <c r="C4769" s="39">
        <v>1</v>
      </c>
      <c r="D4769" s="39" t="s">
        <v>231</v>
      </c>
      <c r="E4769" s="35">
        <v>936.33</v>
      </c>
      <c r="F4769" s="35">
        <f>+C4769*E4769</f>
        <v>936.33</v>
      </c>
    </row>
    <row r="4770" spans="2:6" outlineLevel="1" x14ac:dyDescent="0.25">
      <c r="B4770" s="34"/>
      <c r="C4770" s="39"/>
      <c r="D4770" s="39"/>
      <c r="E4770" s="35"/>
      <c r="F4770" s="35"/>
    </row>
    <row r="4771" spans="2:6" outlineLevel="1" x14ac:dyDescent="0.25">
      <c r="B4771" s="33" t="s">
        <v>1192</v>
      </c>
      <c r="C4771" s="50"/>
      <c r="D4771" s="50"/>
      <c r="E4771" s="40" t="s">
        <v>231</v>
      </c>
      <c r="F4771" s="40">
        <f>SUM(F4772:F4774)</f>
        <v>4110.8599999999997</v>
      </c>
    </row>
    <row r="4772" spans="2:6" outlineLevel="1" x14ac:dyDescent="0.25">
      <c r="B4772" s="34" t="s">
        <v>1193</v>
      </c>
      <c r="C4772" s="39">
        <v>1</v>
      </c>
      <c r="D4772" s="39" t="s">
        <v>231</v>
      </c>
      <c r="E4772" s="35">
        <v>1302.54</v>
      </c>
      <c r="F4772" s="35">
        <f>+C4772*E4772</f>
        <v>1302.54</v>
      </c>
    </row>
    <row r="4773" spans="2:6" outlineLevel="1" x14ac:dyDescent="0.25">
      <c r="B4773" s="34" t="s">
        <v>1194</v>
      </c>
      <c r="C4773" s="39">
        <v>1</v>
      </c>
      <c r="D4773" s="39" t="s">
        <v>231</v>
      </c>
      <c r="E4773" s="35">
        <v>935.66</v>
      </c>
      <c r="F4773" s="35">
        <f>+C4773*E4773</f>
        <v>935.66</v>
      </c>
    </row>
    <row r="4774" spans="2:6" outlineLevel="1" x14ac:dyDescent="0.25">
      <c r="B4774" s="34" t="s">
        <v>1195</v>
      </c>
      <c r="C4774" s="39">
        <v>2</v>
      </c>
      <c r="D4774" s="39" t="s">
        <v>231</v>
      </c>
      <c r="E4774" s="35">
        <v>936.33</v>
      </c>
      <c r="F4774" s="35">
        <f>+C4774*E4774</f>
        <v>1872.66</v>
      </c>
    </row>
    <row r="4775" spans="2:6" outlineLevel="1" x14ac:dyDescent="0.25">
      <c r="B4775" s="34"/>
      <c r="C4775" s="39"/>
      <c r="D4775" s="39"/>
      <c r="E4775" s="35"/>
      <c r="F4775" s="35"/>
    </row>
    <row r="4776" spans="2:6" outlineLevel="1" x14ac:dyDescent="0.25">
      <c r="B4776" s="33" t="s">
        <v>1196</v>
      </c>
      <c r="C4776" s="50"/>
      <c r="D4776" s="50"/>
      <c r="E4776" s="40" t="s">
        <v>231</v>
      </c>
      <c r="F4776" s="40">
        <f>SUM(F4777:F4779)</f>
        <v>4686.99</v>
      </c>
    </row>
    <row r="4777" spans="2:6" outlineLevel="1" x14ac:dyDescent="0.25">
      <c r="B4777" s="34" t="s">
        <v>1197</v>
      </c>
      <c r="C4777" s="39">
        <v>1</v>
      </c>
      <c r="D4777" s="39" t="s">
        <v>231</v>
      </c>
      <c r="E4777" s="35">
        <v>1878.67</v>
      </c>
      <c r="F4777" s="35">
        <f>+C4777*E4777</f>
        <v>1878.67</v>
      </c>
    </row>
    <row r="4778" spans="2:6" outlineLevel="1" x14ac:dyDescent="0.25">
      <c r="B4778" s="34" t="s">
        <v>1194</v>
      </c>
      <c r="C4778" s="39">
        <v>1</v>
      </c>
      <c r="D4778" s="39" t="s">
        <v>231</v>
      </c>
      <c r="E4778" s="35">
        <v>935.66</v>
      </c>
      <c r="F4778" s="35">
        <f>+C4778*E4778</f>
        <v>935.66</v>
      </c>
    </row>
    <row r="4779" spans="2:6" outlineLevel="1" x14ac:dyDescent="0.25">
      <c r="B4779" s="34" t="s">
        <v>1195</v>
      </c>
      <c r="C4779" s="39">
        <v>2</v>
      </c>
      <c r="D4779" s="39" t="s">
        <v>231</v>
      </c>
      <c r="E4779" s="35">
        <v>936.33</v>
      </c>
      <c r="F4779" s="35">
        <f>+C4779*E4779</f>
        <v>1872.66</v>
      </c>
    </row>
    <row r="4780" spans="2:6" outlineLevel="1" x14ac:dyDescent="0.25">
      <c r="B4780" s="34"/>
      <c r="C4780" s="39"/>
      <c r="D4780" s="39"/>
      <c r="E4780" s="35"/>
      <c r="F4780" s="35"/>
    </row>
    <row r="4781" spans="2:6" outlineLevel="1" x14ac:dyDescent="0.25">
      <c r="B4781" s="33" t="s">
        <v>1198</v>
      </c>
      <c r="C4781" s="50"/>
      <c r="D4781" s="50"/>
      <c r="E4781" s="40" t="s">
        <v>231</v>
      </c>
      <c r="F4781" s="40">
        <f>SUM(F4782:F4784)</f>
        <v>4273.68</v>
      </c>
    </row>
    <row r="4782" spans="2:6" outlineLevel="1" x14ac:dyDescent="0.25">
      <c r="B4782" s="34" t="s">
        <v>1199</v>
      </c>
      <c r="C4782" s="39">
        <v>1</v>
      </c>
      <c r="D4782" s="39" t="s">
        <v>231</v>
      </c>
      <c r="E4782" s="35">
        <v>1465.36</v>
      </c>
      <c r="F4782" s="35">
        <f>+C4782*E4782</f>
        <v>1465.36</v>
      </c>
    </row>
    <row r="4783" spans="2:6" outlineLevel="1" x14ac:dyDescent="0.25">
      <c r="B4783" s="34" t="s">
        <v>1194</v>
      </c>
      <c r="C4783" s="39">
        <v>1</v>
      </c>
      <c r="D4783" s="39" t="s">
        <v>231</v>
      </c>
      <c r="E4783" s="35">
        <v>935.66</v>
      </c>
      <c r="F4783" s="35">
        <f>+C4783*E4783</f>
        <v>935.66</v>
      </c>
    </row>
    <row r="4784" spans="2:6" outlineLevel="1" x14ac:dyDescent="0.25">
      <c r="B4784" s="34" t="s">
        <v>1195</v>
      </c>
      <c r="C4784" s="39">
        <v>2</v>
      </c>
      <c r="D4784" s="39" t="s">
        <v>231</v>
      </c>
      <c r="E4784" s="35">
        <v>936.33</v>
      </c>
      <c r="F4784" s="35">
        <f>+C4784*E4784</f>
        <v>1872.66</v>
      </c>
    </row>
    <row r="4785" spans="2:6" outlineLevel="1" x14ac:dyDescent="0.25">
      <c r="B4785" s="34"/>
      <c r="C4785" s="39"/>
      <c r="D4785" s="39"/>
      <c r="E4785" s="35"/>
      <c r="F4785" s="35"/>
    </row>
    <row r="4786" spans="2:6" outlineLevel="1" x14ac:dyDescent="0.25">
      <c r="B4786" s="33" t="s">
        <v>1200</v>
      </c>
      <c r="C4786" s="50"/>
      <c r="D4786" s="50"/>
      <c r="E4786" s="40" t="s">
        <v>231</v>
      </c>
      <c r="F4786" s="40">
        <f>SUM(F4787:F4789)</f>
        <v>4686.99</v>
      </c>
    </row>
    <row r="4787" spans="2:6" outlineLevel="1" x14ac:dyDescent="0.25">
      <c r="B4787" s="34" t="s">
        <v>1201</v>
      </c>
      <c r="C4787" s="39">
        <v>1</v>
      </c>
      <c r="D4787" s="39" t="s">
        <v>231</v>
      </c>
      <c r="E4787" s="35">
        <v>1878.67</v>
      </c>
      <c r="F4787" s="35">
        <f>+C4787*E4787</f>
        <v>1878.67</v>
      </c>
    </row>
    <row r="4788" spans="2:6" outlineLevel="1" x14ac:dyDescent="0.25">
      <c r="B4788" s="34" t="s">
        <v>1194</v>
      </c>
      <c r="C4788" s="39">
        <v>1</v>
      </c>
      <c r="D4788" s="39" t="s">
        <v>231</v>
      </c>
      <c r="E4788" s="35">
        <v>935.66</v>
      </c>
      <c r="F4788" s="35">
        <f>+C4788*E4788</f>
        <v>935.66</v>
      </c>
    </row>
    <row r="4789" spans="2:6" outlineLevel="1" x14ac:dyDescent="0.25">
      <c r="B4789" s="34" t="s">
        <v>1195</v>
      </c>
      <c r="C4789" s="39">
        <v>2</v>
      </c>
      <c r="D4789" s="39" t="s">
        <v>231</v>
      </c>
      <c r="E4789" s="35">
        <v>936.33</v>
      </c>
      <c r="F4789" s="35">
        <f>+C4789*E4789</f>
        <v>1872.66</v>
      </c>
    </row>
    <row r="4790" spans="2:6" outlineLevel="1" x14ac:dyDescent="0.25">
      <c r="B4790" s="34"/>
      <c r="C4790" s="39"/>
      <c r="D4790" s="39"/>
      <c r="E4790" s="35"/>
      <c r="F4790" s="35"/>
    </row>
    <row r="4791" spans="2:6" outlineLevel="1" x14ac:dyDescent="0.25">
      <c r="B4791" s="33" t="s">
        <v>1202</v>
      </c>
      <c r="C4791" s="50"/>
      <c r="D4791" s="50"/>
      <c r="E4791" s="40" t="s">
        <v>231</v>
      </c>
      <c r="F4791" s="40">
        <f>SUM(F4792:F4794)</f>
        <v>3877.9300000000003</v>
      </c>
    </row>
    <row r="4792" spans="2:6" outlineLevel="1" x14ac:dyDescent="0.25">
      <c r="B4792" s="34" t="s">
        <v>1203</v>
      </c>
      <c r="C4792" s="39">
        <v>1</v>
      </c>
      <c r="D4792" s="39" t="s">
        <v>231</v>
      </c>
      <c r="E4792" s="35">
        <v>1069.6099999999999</v>
      </c>
      <c r="F4792" s="35">
        <f>+C4792*E4792</f>
        <v>1069.6099999999999</v>
      </c>
    </row>
    <row r="4793" spans="2:6" outlineLevel="1" x14ac:dyDescent="0.25">
      <c r="B4793" s="34" t="s">
        <v>1194</v>
      </c>
      <c r="C4793" s="39">
        <v>1</v>
      </c>
      <c r="D4793" s="39" t="s">
        <v>231</v>
      </c>
      <c r="E4793" s="35">
        <v>935.66</v>
      </c>
      <c r="F4793" s="35">
        <f>+C4793*E4793</f>
        <v>935.66</v>
      </c>
    </row>
    <row r="4794" spans="2:6" outlineLevel="1" x14ac:dyDescent="0.25">
      <c r="B4794" s="34" t="s">
        <v>1195</v>
      </c>
      <c r="C4794" s="39">
        <v>2</v>
      </c>
      <c r="D4794" s="39" t="s">
        <v>231</v>
      </c>
      <c r="E4794" s="35">
        <v>936.33</v>
      </c>
      <c r="F4794" s="35">
        <f>+C4794*E4794</f>
        <v>1872.66</v>
      </c>
    </row>
    <row r="4795" spans="2:6" outlineLevel="1" x14ac:dyDescent="0.25">
      <c r="B4795" s="34"/>
      <c r="C4795" s="39"/>
      <c r="D4795" s="39"/>
      <c r="E4795" s="35"/>
      <c r="F4795" s="35"/>
    </row>
    <row r="4796" spans="2:6" outlineLevel="1" x14ac:dyDescent="0.25">
      <c r="B4796" s="33" t="s">
        <v>1204</v>
      </c>
      <c r="C4796" s="50"/>
      <c r="D4796" s="50"/>
      <c r="E4796" s="40" t="s">
        <v>231</v>
      </c>
      <c r="F4796" s="40">
        <f>SUM(F4797:F4799)</f>
        <v>3347.7799999999997</v>
      </c>
    </row>
    <row r="4797" spans="2:6" outlineLevel="1" x14ac:dyDescent="0.25">
      <c r="B4797" s="34" t="s">
        <v>1205</v>
      </c>
      <c r="C4797" s="39">
        <v>1</v>
      </c>
      <c r="D4797" s="39" t="s">
        <v>231</v>
      </c>
      <c r="E4797" s="35">
        <v>1206.06</v>
      </c>
      <c r="F4797" s="35">
        <f>+C4797*E4797</f>
        <v>1206.06</v>
      </c>
    </row>
    <row r="4798" spans="2:6" outlineLevel="1" x14ac:dyDescent="0.25">
      <c r="B4798" s="34" t="s">
        <v>1177</v>
      </c>
      <c r="C4798" s="39">
        <v>1</v>
      </c>
      <c r="D4798" s="39" t="s">
        <v>231</v>
      </c>
      <c r="E4798" s="35">
        <v>935.66</v>
      </c>
      <c r="F4798" s="35">
        <f>+C4798*E4798</f>
        <v>935.66</v>
      </c>
    </row>
    <row r="4799" spans="2:6" outlineLevel="1" x14ac:dyDescent="0.25">
      <c r="B4799" s="34" t="s">
        <v>1172</v>
      </c>
      <c r="C4799" s="39">
        <v>1</v>
      </c>
      <c r="D4799" s="39" t="s">
        <v>231</v>
      </c>
      <c r="E4799" s="35">
        <v>1206.06</v>
      </c>
      <c r="F4799" s="35">
        <f>+C4799*E4799</f>
        <v>1206.06</v>
      </c>
    </row>
    <row r="4800" spans="2:6" outlineLevel="1" x14ac:dyDescent="0.25">
      <c r="B4800" s="34"/>
      <c r="C4800" s="39"/>
      <c r="D4800" s="39"/>
      <c r="E4800" s="35"/>
      <c r="F4800" s="35"/>
    </row>
    <row r="4801" spans="2:6" outlineLevel="1" x14ac:dyDescent="0.25">
      <c r="B4801" s="33" t="s">
        <v>1206</v>
      </c>
      <c r="C4801" s="50"/>
      <c r="D4801" s="50"/>
      <c r="E4801" s="40" t="s">
        <v>231</v>
      </c>
      <c r="F4801" s="40">
        <f>SUM(F4802:F4804)</f>
        <v>4020.39</v>
      </c>
    </row>
    <row r="4802" spans="2:6" outlineLevel="1" x14ac:dyDescent="0.25">
      <c r="B4802" s="34" t="s">
        <v>1207</v>
      </c>
      <c r="C4802" s="39">
        <v>1</v>
      </c>
      <c r="D4802" s="39" t="s">
        <v>231</v>
      </c>
      <c r="E4802" s="35">
        <v>1878.67</v>
      </c>
      <c r="F4802" s="35">
        <f>+C4802*E4802</f>
        <v>1878.67</v>
      </c>
    </row>
    <row r="4803" spans="2:6" outlineLevel="1" x14ac:dyDescent="0.25">
      <c r="B4803" s="34" t="s">
        <v>1177</v>
      </c>
      <c r="C4803" s="39">
        <v>1</v>
      </c>
      <c r="D4803" s="39" t="s">
        <v>231</v>
      </c>
      <c r="E4803" s="35">
        <v>935.66</v>
      </c>
      <c r="F4803" s="35">
        <f>+C4803*E4803</f>
        <v>935.66</v>
      </c>
    </row>
    <row r="4804" spans="2:6" outlineLevel="1" x14ac:dyDescent="0.25">
      <c r="B4804" s="34" t="s">
        <v>1172</v>
      </c>
      <c r="C4804" s="39">
        <v>1</v>
      </c>
      <c r="D4804" s="39" t="s">
        <v>231</v>
      </c>
      <c r="E4804" s="35">
        <v>1206.06</v>
      </c>
      <c r="F4804" s="35">
        <f>+C4804*E4804</f>
        <v>1206.06</v>
      </c>
    </row>
    <row r="4805" spans="2:6" outlineLevel="1" x14ac:dyDescent="0.25">
      <c r="B4805" s="34"/>
      <c r="C4805" s="39"/>
      <c r="D4805" s="39"/>
      <c r="E4805" s="35"/>
      <c r="F4805" s="35"/>
    </row>
    <row r="4806" spans="2:6" outlineLevel="1" x14ac:dyDescent="0.25">
      <c r="B4806" s="33" t="s">
        <v>1208</v>
      </c>
      <c r="C4806" s="50"/>
      <c r="D4806" s="50"/>
      <c r="E4806" s="40" t="s">
        <v>231</v>
      </c>
      <c r="F4806" s="40">
        <f>SUM(F4807:F4809)</f>
        <v>3479.95</v>
      </c>
    </row>
    <row r="4807" spans="2:6" outlineLevel="1" x14ac:dyDescent="0.25">
      <c r="B4807" s="34" t="s">
        <v>1209</v>
      </c>
      <c r="C4807" s="39">
        <v>1</v>
      </c>
      <c r="D4807" s="39" t="s">
        <v>231</v>
      </c>
      <c r="E4807" s="35">
        <v>1338.23</v>
      </c>
      <c r="F4807" s="35">
        <f>+C4807*E4807</f>
        <v>1338.23</v>
      </c>
    </row>
    <row r="4808" spans="2:6" outlineLevel="1" x14ac:dyDescent="0.25">
      <c r="B4808" s="34" t="s">
        <v>1177</v>
      </c>
      <c r="C4808" s="39">
        <v>1</v>
      </c>
      <c r="D4808" s="39" t="s">
        <v>231</v>
      </c>
      <c r="E4808" s="35">
        <v>935.66</v>
      </c>
      <c r="F4808" s="35">
        <f>+C4808*E4808</f>
        <v>935.66</v>
      </c>
    </row>
    <row r="4809" spans="2:6" outlineLevel="1" x14ac:dyDescent="0.25">
      <c r="B4809" s="34" t="s">
        <v>1172</v>
      </c>
      <c r="C4809" s="39">
        <v>1</v>
      </c>
      <c r="D4809" s="39" t="s">
        <v>231</v>
      </c>
      <c r="E4809" s="35">
        <v>1206.06</v>
      </c>
      <c r="F4809" s="35">
        <f>+C4809*E4809</f>
        <v>1206.06</v>
      </c>
    </row>
    <row r="4810" spans="2:6" outlineLevel="1" x14ac:dyDescent="0.25">
      <c r="B4810" s="34"/>
      <c r="C4810" s="39"/>
      <c r="D4810" s="39"/>
      <c r="E4810" s="35"/>
      <c r="F4810" s="35"/>
    </row>
    <row r="4811" spans="2:6" outlineLevel="1" x14ac:dyDescent="0.25">
      <c r="B4811" s="33" t="s">
        <v>1210</v>
      </c>
      <c r="C4811" s="50"/>
      <c r="D4811" s="50"/>
      <c r="E4811" s="40" t="s">
        <v>231</v>
      </c>
      <c r="F4811" s="40">
        <f>SUM(F4812:F4815)</f>
        <v>2147.0419999999999</v>
      </c>
    </row>
    <row r="4812" spans="2:6" outlineLevel="1" x14ac:dyDescent="0.25">
      <c r="B4812" s="34" t="s">
        <v>1211</v>
      </c>
      <c r="C4812" s="39">
        <v>1</v>
      </c>
      <c r="D4812" s="39" t="s">
        <v>231</v>
      </c>
      <c r="E4812" s="35">
        <v>269.19</v>
      </c>
      <c r="F4812" s="35">
        <f>+C4812*E4812</f>
        <v>269.19</v>
      </c>
    </row>
    <row r="4813" spans="2:6" outlineLevel="1" x14ac:dyDescent="0.25">
      <c r="B4813" s="34" t="s">
        <v>1177</v>
      </c>
      <c r="C4813" s="39">
        <v>1</v>
      </c>
      <c r="D4813" s="39" t="s">
        <v>231</v>
      </c>
      <c r="E4813" s="35">
        <v>935.66</v>
      </c>
      <c r="F4813" s="35">
        <f>+C4813*E4813</f>
        <v>935.66</v>
      </c>
    </row>
    <row r="4814" spans="2:6" outlineLevel="1" x14ac:dyDescent="0.25">
      <c r="B4814" s="34" t="s">
        <v>1189</v>
      </c>
      <c r="C4814" s="39">
        <v>1</v>
      </c>
      <c r="D4814" s="39" t="s">
        <v>231</v>
      </c>
      <c r="E4814" s="35">
        <v>936.33</v>
      </c>
      <c r="F4814" s="35">
        <f>+C4814*E4814</f>
        <v>936.33</v>
      </c>
    </row>
    <row r="4815" spans="2:6" outlineLevel="1" x14ac:dyDescent="0.25">
      <c r="B4815" s="34" t="s">
        <v>1212</v>
      </c>
      <c r="C4815" s="39">
        <v>0.3</v>
      </c>
      <c r="D4815" s="39" t="s">
        <v>290</v>
      </c>
      <c r="E4815" s="35">
        <v>19.54</v>
      </c>
      <c r="F4815" s="35">
        <f>+C4815*E4815</f>
        <v>5.8619999999999992</v>
      </c>
    </row>
    <row r="4817" spans="1:6" s="5" customFormat="1" x14ac:dyDescent="0.25">
      <c r="A4817" s="76"/>
      <c r="B4817" s="6" t="s">
        <v>1213</v>
      </c>
      <c r="C4817" s="48"/>
      <c r="D4817" s="48"/>
      <c r="E4817" s="7"/>
      <c r="F4817" s="7"/>
    </row>
    <row r="4818" spans="1:6" outlineLevel="1" x14ac:dyDescent="0.25">
      <c r="B4818" s="34"/>
      <c r="C4818" s="39"/>
      <c r="D4818" s="39"/>
      <c r="E4818" s="35"/>
      <c r="F4818" s="35"/>
    </row>
    <row r="4819" spans="1:6" outlineLevel="1" x14ac:dyDescent="0.25">
      <c r="B4819" s="33" t="s">
        <v>1214</v>
      </c>
      <c r="C4819" s="50"/>
      <c r="D4819" s="50"/>
      <c r="E4819" s="40" t="s">
        <v>290</v>
      </c>
      <c r="F4819" s="40">
        <f>SUM(F4820:F4842)</f>
        <v>3346.4623000000001</v>
      </c>
    </row>
    <row r="4820" spans="1:6" outlineLevel="1" x14ac:dyDescent="0.25">
      <c r="B4820" s="34" t="s">
        <v>1215</v>
      </c>
      <c r="C4820" s="39">
        <v>0.78</v>
      </c>
      <c r="D4820" s="39" t="s">
        <v>231</v>
      </c>
      <c r="E4820" s="35">
        <v>33.04</v>
      </c>
      <c r="F4820" s="35">
        <f t="shared" ref="F4820:F4842" si="156">+C4820*E4820</f>
        <v>25.7712</v>
      </c>
    </row>
    <row r="4821" spans="1:6" outlineLevel="1" x14ac:dyDescent="0.25">
      <c r="B4821" s="34" t="s">
        <v>1216</v>
      </c>
      <c r="C4821" s="39">
        <v>0.04</v>
      </c>
      <c r="D4821" s="39" t="s">
        <v>231</v>
      </c>
      <c r="E4821" s="35">
        <v>374</v>
      </c>
      <c r="F4821" s="35">
        <f t="shared" si="156"/>
        <v>14.96</v>
      </c>
    </row>
    <row r="4822" spans="1:6" outlineLevel="1" x14ac:dyDescent="0.25">
      <c r="B4822" s="34" t="s">
        <v>1217</v>
      </c>
      <c r="C4822" s="39">
        <v>0.05</v>
      </c>
      <c r="D4822" s="39" t="s">
        <v>112</v>
      </c>
      <c r="E4822" s="35">
        <v>40.380000000000003</v>
      </c>
      <c r="F4822" s="35">
        <f t="shared" si="156"/>
        <v>2.0190000000000001</v>
      </c>
    </row>
    <row r="4823" spans="1:6" outlineLevel="1" x14ac:dyDescent="0.25">
      <c r="B4823" s="34" t="s">
        <v>1218</v>
      </c>
      <c r="C4823" s="39">
        <v>0.08</v>
      </c>
      <c r="D4823" s="39" t="s">
        <v>231</v>
      </c>
      <c r="E4823" s="35">
        <v>177.94</v>
      </c>
      <c r="F4823" s="35">
        <f t="shared" si="156"/>
        <v>14.235200000000001</v>
      </c>
    </row>
    <row r="4824" spans="1:6" outlineLevel="1" x14ac:dyDescent="0.25">
      <c r="B4824" s="34" t="s">
        <v>1121</v>
      </c>
      <c r="C4824" s="39">
        <v>0.16</v>
      </c>
      <c r="D4824" s="39" t="s">
        <v>252</v>
      </c>
      <c r="E4824" s="35">
        <v>369.47</v>
      </c>
      <c r="F4824" s="35">
        <f t="shared" si="156"/>
        <v>59.115200000000009</v>
      </c>
    </row>
    <row r="4825" spans="1:6" outlineLevel="1" x14ac:dyDescent="0.25">
      <c r="B4825" s="34" t="s">
        <v>1219</v>
      </c>
      <c r="C4825" s="39">
        <v>0.26400000000000001</v>
      </c>
      <c r="D4825" s="39" t="s">
        <v>290</v>
      </c>
      <c r="E4825" s="35">
        <v>198.53</v>
      </c>
      <c r="F4825" s="35">
        <f t="shared" si="156"/>
        <v>52.411920000000002</v>
      </c>
    </row>
    <row r="4826" spans="1:6" outlineLevel="1" x14ac:dyDescent="0.25">
      <c r="B4826" s="34" t="s">
        <v>1220</v>
      </c>
      <c r="C4826" s="39">
        <v>1</v>
      </c>
      <c r="D4826" s="39" t="s">
        <v>290</v>
      </c>
      <c r="E4826" s="35">
        <v>381.87</v>
      </c>
      <c r="F4826" s="35">
        <f t="shared" si="156"/>
        <v>381.87</v>
      </c>
    </row>
    <row r="4827" spans="1:6" outlineLevel="1" x14ac:dyDescent="0.25">
      <c r="B4827" s="34" t="s">
        <v>1221</v>
      </c>
      <c r="C4827" s="39">
        <v>0.06</v>
      </c>
      <c r="D4827" s="39" t="s">
        <v>231</v>
      </c>
      <c r="E4827" s="35">
        <v>31.48</v>
      </c>
      <c r="F4827" s="35">
        <f t="shared" si="156"/>
        <v>1.8888</v>
      </c>
    </row>
    <row r="4828" spans="1:6" outlineLevel="1" x14ac:dyDescent="0.25">
      <c r="B4828" s="34" t="s">
        <v>1222</v>
      </c>
      <c r="C4828" s="39">
        <v>0.26</v>
      </c>
      <c r="D4828" s="39" t="s">
        <v>231</v>
      </c>
      <c r="E4828" s="35">
        <v>55.4</v>
      </c>
      <c r="F4828" s="35">
        <f t="shared" si="156"/>
        <v>14.404</v>
      </c>
    </row>
    <row r="4829" spans="1:6" outlineLevel="1" x14ac:dyDescent="0.25">
      <c r="B4829" s="34" t="s">
        <v>1223</v>
      </c>
      <c r="C4829" s="39">
        <v>1.2</v>
      </c>
      <c r="D4829" s="39" t="s">
        <v>13</v>
      </c>
      <c r="E4829" s="35">
        <v>290.48</v>
      </c>
      <c r="F4829" s="35">
        <f t="shared" si="156"/>
        <v>348.57600000000002</v>
      </c>
    </row>
    <row r="4830" spans="1:6" outlineLevel="1" x14ac:dyDescent="0.25">
      <c r="B4830" s="34" t="s">
        <v>1224</v>
      </c>
      <c r="C4830" s="39">
        <v>0.18</v>
      </c>
      <c r="D4830" s="39" t="s">
        <v>258</v>
      </c>
      <c r="E4830" s="35">
        <v>317.42</v>
      </c>
      <c r="F4830" s="35">
        <f t="shared" si="156"/>
        <v>57.135600000000004</v>
      </c>
    </row>
    <row r="4831" spans="1:6" outlineLevel="1" x14ac:dyDescent="0.25">
      <c r="B4831" s="34" t="s">
        <v>1225</v>
      </c>
      <c r="C4831" s="39">
        <v>0.05</v>
      </c>
      <c r="D4831" s="39" t="s">
        <v>231</v>
      </c>
      <c r="E4831" s="35">
        <v>40.119999999999997</v>
      </c>
      <c r="F4831" s="35">
        <f t="shared" si="156"/>
        <v>2.0059999999999998</v>
      </c>
    </row>
    <row r="4832" spans="1:6" outlineLevel="1" x14ac:dyDescent="0.25">
      <c r="B4832" s="34" t="s">
        <v>1226</v>
      </c>
      <c r="C4832" s="39">
        <v>8.0000000000000002E-3</v>
      </c>
      <c r="D4832" s="39" t="s">
        <v>252</v>
      </c>
      <c r="E4832" s="35">
        <v>4070.36</v>
      </c>
      <c r="F4832" s="35">
        <f t="shared" si="156"/>
        <v>32.56288</v>
      </c>
    </row>
    <row r="4833" spans="1:6" outlineLevel="1" x14ac:dyDescent="0.25">
      <c r="B4833" s="34" t="s">
        <v>1227</v>
      </c>
      <c r="C4833" s="39">
        <v>0.09</v>
      </c>
      <c r="D4833" s="39" t="s">
        <v>252</v>
      </c>
      <c r="E4833" s="35">
        <v>5832.09</v>
      </c>
      <c r="F4833" s="35">
        <f t="shared" si="156"/>
        <v>524.88810000000001</v>
      </c>
    </row>
    <row r="4834" spans="1:6" outlineLevel="1" x14ac:dyDescent="0.25">
      <c r="B4834" s="34" t="s">
        <v>1228</v>
      </c>
      <c r="C4834" s="39">
        <v>3.5</v>
      </c>
      <c r="D4834" s="39" t="s">
        <v>1229</v>
      </c>
      <c r="E4834" s="35">
        <v>104.95</v>
      </c>
      <c r="F4834" s="35">
        <f t="shared" si="156"/>
        <v>367.32499999999999</v>
      </c>
    </row>
    <row r="4835" spans="1:6" outlineLevel="1" x14ac:dyDescent="0.25">
      <c r="B4835" s="34" t="s">
        <v>1230</v>
      </c>
      <c r="C4835" s="39">
        <v>0.8</v>
      </c>
      <c r="D4835" s="39" t="s">
        <v>13</v>
      </c>
      <c r="E4835" s="35">
        <v>1045.04</v>
      </c>
      <c r="F4835" s="35">
        <f t="shared" si="156"/>
        <v>836.03200000000004</v>
      </c>
    </row>
    <row r="4836" spans="1:6" outlineLevel="1" x14ac:dyDescent="0.25">
      <c r="B4836" s="34" t="s">
        <v>1231</v>
      </c>
      <c r="C4836" s="39">
        <v>2</v>
      </c>
      <c r="D4836" s="39" t="s">
        <v>290</v>
      </c>
      <c r="E4836" s="35">
        <v>91.16</v>
      </c>
      <c r="F4836" s="35">
        <f t="shared" si="156"/>
        <v>182.32</v>
      </c>
    </row>
    <row r="4837" spans="1:6" outlineLevel="1" x14ac:dyDescent="0.25">
      <c r="B4837" s="34" t="s">
        <v>292</v>
      </c>
      <c r="C4837" s="39">
        <v>0.06</v>
      </c>
      <c r="D4837" s="39" t="s">
        <v>252</v>
      </c>
      <c r="E4837" s="35">
        <v>293.21000000000004</v>
      </c>
      <c r="F4837" s="35">
        <f t="shared" si="156"/>
        <v>17.592600000000001</v>
      </c>
    </row>
    <row r="4838" spans="1:6" outlineLevel="1" x14ac:dyDescent="0.25">
      <c r="B4838" s="34" t="s">
        <v>1232</v>
      </c>
      <c r="C4838" s="39">
        <v>0.28000000000000003</v>
      </c>
      <c r="D4838" s="39" t="s">
        <v>231</v>
      </c>
      <c r="E4838" s="35">
        <v>102.66</v>
      </c>
      <c r="F4838" s="35">
        <f t="shared" si="156"/>
        <v>28.744800000000001</v>
      </c>
    </row>
    <row r="4839" spans="1:6" outlineLevel="1" x14ac:dyDescent="0.25">
      <c r="B4839" s="34" t="s">
        <v>1233</v>
      </c>
      <c r="C4839" s="39">
        <v>0.2</v>
      </c>
      <c r="D4839" s="39" t="s">
        <v>231</v>
      </c>
      <c r="E4839" s="35">
        <v>61.78</v>
      </c>
      <c r="F4839" s="35">
        <f t="shared" si="156"/>
        <v>12.356000000000002</v>
      </c>
    </row>
    <row r="4840" spans="1:6" outlineLevel="1" x14ac:dyDescent="0.25">
      <c r="B4840" s="34" t="s">
        <v>1234</v>
      </c>
      <c r="C4840" s="39">
        <v>0.12</v>
      </c>
      <c r="D4840" s="39" t="s">
        <v>231</v>
      </c>
      <c r="E4840" s="35">
        <v>916.4</v>
      </c>
      <c r="F4840" s="35">
        <f t="shared" si="156"/>
        <v>109.96799999999999</v>
      </c>
    </row>
    <row r="4841" spans="1:6" outlineLevel="1" x14ac:dyDescent="0.25">
      <c r="B4841" s="34" t="s">
        <v>1235</v>
      </c>
      <c r="C4841" s="39">
        <v>0.18</v>
      </c>
      <c r="D4841" s="39" t="s">
        <v>231</v>
      </c>
      <c r="E4841" s="35">
        <v>718.96</v>
      </c>
      <c r="F4841" s="35">
        <f t="shared" si="156"/>
        <v>129.4128</v>
      </c>
    </row>
    <row r="4842" spans="1:6" outlineLevel="1" x14ac:dyDescent="0.25">
      <c r="B4842" s="34" t="s">
        <v>1236</v>
      </c>
      <c r="C4842" s="39">
        <v>0.16</v>
      </c>
      <c r="D4842" s="39" t="s">
        <v>231</v>
      </c>
      <c r="E4842" s="35">
        <v>817.92</v>
      </c>
      <c r="F4842" s="35">
        <f t="shared" si="156"/>
        <v>130.8672</v>
      </c>
    </row>
    <row r="4844" spans="1:6" s="5" customFormat="1" x14ac:dyDescent="0.25">
      <c r="A4844" s="76"/>
      <c r="B4844" s="6" t="s">
        <v>1237</v>
      </c>
      <c r="C4844" s="48"/>
      <c r="D4844" s="48"/>
      <c r="E4844" s="7"/>
      <c r="F4844" s="7"/>
    </row>
    <row r="4845" spans="1:6" outlineLevel="1" x14ac:dyDescent="0.25">
      <c r="B4845" s="34"/>
      <c r="C4845" s="39"/>
      <c r="D4845" s="39"/>
      <c r="E4845" s="35"/>
      <c r="F4845" s="35"/>
    </row>
    <row r="4846" spans="1:6" outlineLevel="1" x14ac:dyDescent="0.25">
      <c r="A4846" s="71" t="s">
        <v>1238</v>
      </c>
      <c r="B4846" s="33" t="s">
        <v>1239</v>
      </c>
      <c r="C4846" s="50"/>
      <c r="D4846" s="50"/>
      <c r="E4846" s="40" t="s">
        <v>252</v>
      </c>
      <c r="F4846" s="40">
        <f>SUM(F4847:F4849)</f>
        <v>2175.0942</v>
      </c>
    </row>
    <row r="4847" spans="1:6" outlineLevel="1" x14ac:dyDescent="0.25">
      <c r="B4847" s="34" t="s">
        <v>1240</v>
      </c>
      <c r="C4847" s="39">
        <v>1.02</v>
      </c>
      <c r="D4847" s="39" t="s">
        <v>252</v>
      </c>
      <c r="E4847" s="35">
        <v>1012.15</v>
      </c>
      <c r="F4847" s="35">
        <f>+C4847*E4847</f>
        <v>1032.393</v>
      </c>
    </row>
    <row r="4848" spans="1:6" outlineLevel="1" x14ac:dyDescent="0.25">
      <c r="B4848" s="34" t="s">
        <v>1241</v>
      </c>
      <c r="C4848" s="39">
        <v>3.06</v>
      </c>
      <c r="D4848" s="39" t="s">
        <v>195</v>
      </c>
      <c r="E4848" s="35">
        <v>271.02</v>
      </c>
      <c r="F4848" s="35">
        <f>+C4848*E4848</f>
        <v>829.32119999999998</v>
      </c>
    </row>
    <row r="4849" spans="1:6" outlineLevel="1" x14ac:dyDescent="0.25">
      <c r="B4849" s="34" t="s">
        <v>1242</v>
      </c>
      <c r="C4849" s="39">
        <v>0.5</v>
      </c>
      <c r="D4849" s="39" t="s">
        <v>258</v>
      </c>
      <c r="E4849" s="35">
        <v>626.76</v>
      </c>
      <c r="F4849" s="35">
        <f>+C4849*E4849</f>
        <v>313.38</v>
      </c>
    </row>
    <row r="4850" spans="1:6" outlineLevel="1" x14ac:dyDescent="0.25">
      <c r="B4850" s="34"/>
      <c r="C4850" s="39"/>
      <c r="D4850" s="39"/>
      <c r="E4850" s="35"/>
      <c r="F4850" s="35"/>
    </row>
    <row r="4851" spans="1:6" outlineLevel="1" x14ac:dyDescent="0.25">
      <c r="A4851" s="71" t="s">
        <v>1243</v>
      </c>
      <c r="B4851" s="33" t="s">
        <v>1244</v>
      </c>
      <c r="C4851" s="50"/>
      <c r="D4851" s="50"/>
      <c r="E4851" s="40" t="s">
        <v>252</v>
      </c>
      <c r="F4851" s="40">
        <f>SUM(F4852:F4854)</f>
        <v>2175.0942</v>
      </c>
    </row>
    <row r="4852" spans="1:6" outlineLevel="1" x14ac:dyDescent="0.25">
      <c r="B4852" s="34" t="s">
        <v>1245</v>
      </c>
      <c r="C4852" s="39">
        <v>1.02</v>
      </c>
      <c r="D4852" s="39" t="s">
        <v>252</v>
      </c>
      <c r="E4852" s="35">
        <v>1012.15</v>
      </c>
      <c r="F4852" s="35">
        <f>+C4852*E4852</f>
        <v>1032.393</v>
      </c>
    </row>
    <row r="4853" spans="1:6" outlineLevel="1" x14ac:dyDescent="0.25">
      <c r="B4853" s="34" t="s">
        <v>1241</v>
      </c>
      <c r="C4853" s="39">
        <v>3.06</v>
      </c>
      <c r="D4853" s="39" t="s">
        <v>195</v>
      </c>
      <c r="E4853" s="35">
        <v>271.02</v>
      </c>
      <c r="F4853" s="35">
        <f>+C4853*E4853</f>
        <v>829.32119999999998</v>
      </c>
    </row>
    <row r="4854" spans="1:6" outlineLevel="1" x14ac:dyDescent="0.25">
      <c r="B4854" s="34" t="s">
        <v>1242</v>
      </c>
      <c r="C4854" s="39">
        <v>0.5</v>
      </c>
      <c r="D4854" s="39" t="s">
        <v>258</v>
      </c>
      <c r="E4854" s="35">
        <v>626.76</v>
      </c>
      <c r="F4854" s="35">
        <f>+C4854*E4854</f>
        <v>313.38</v>
      </c>
    </row>
    <row r="4855" spans="1:6" outlineLevel="1" x14ac:dyDescent="0.25">
      <c r="B4855" s="34"/>
      <c r="C4855" s="39"/>
      <c r="D4855" s="39"/>
      <c r="E4855" s="35"/>
      <c r="F4855" s="35"/>
    </row>
    <row r="4856" spans="1:6" outlineLevel="1" x14ac:dyDescent="0.25">
      <c r="A4856" s="71" t="s">
        <v>1246</v>
      </c>
      <c r="B4856" s="33" t="s">
        <v>1247</v>
      </c>
      <c r="C4856" s="50"/>
      <c r="D4856" s="50"/>
      <c r="E4856" s="40" t="s">
        <v>252</v>
      </c>
      <c r="F4856" s="40">
        <f>SUM(F4857:F4860)</f>
        <v>7266.2927</v>
      </c>
    </row>
    <row r="4857" spans="1:6" outlineLevel="1" x14ac:dyDescent="0.25">
      <c r="B4857" s="34" t="s">
        <v>410</v>
      </c>
      <c r="C4857" s="39">
        <v>71.959999999999994</v>
      </c>
      <c r="D4857" s="39" t="s">
        <v>411</v>
      </c>
      <c r="E4857" s="35">
        <v>0.61</v>
      </c>
      <c r="F4857" s="35">
        <f>+C4857*E4857</f>
        <v>43.895599999999995</v>
      </c>
    </row>
    <row r="4858" spans="1:6" outlineLevel="1" x14ac:dyDescent="0.25">
      <c r="B4858" s="34" t="s">
        <v>1245</v>
      </c>
      <c r="C4858" s="39">
        <v>0.69399999999999995</v>
      </c>
      <c r="D4858" s="39" t="s">
        <v>252</v>
      </c>
      <c r="E4858" s="35">
        <v>1012.15</v>
      </c>
      <c r="F4858" s="35">
        <f>+C4858*E4858</f>
        <v>702.43209999999988</v>
      </c>
    </row>
    <row r="4859" spans="1:6" outlineLevel="1" x14ac:dyDescent="0.25">
      <c r="B4859" s="34" t="s">
        <v>897</v>
      </c>
      <c r="C4859" s="39">
        <v>24.01</v>
      </c>
      <c r="D4859" s="39" t="s">
        <v>195</v>
      </c>
      <c r="E4859" s="35">
        <v>258.5</v>
      </c>
      <c r="F4859" s="35">
        <f>+C4859*E4859</f>
        <v>6206.585</v>
      </c>
    </row>
    <row r="4860" spans="1:6" outlineLevel="1" x14ac:dyDescent="0.25">
      <c r="B4860" s="34" t="s">
        <v>1248</v>
      </c>
      <c r="C4860" s="39">
        <v>0.5</v>
      </c>
      <c r="D4860" s="39" t="s">
        <v>258</v>
      </c>
      <c r="E4860" s="35">
        <v>626.76</v>
      </c>
      <c r="F4860" s="35">
        <f>+C4860*E4860</f>
        <v>313.38</v>
      </c>
    </row>
    <row r="4861" spans="1:6" outlineLevel="1" x14ac:dyDescent="0.25">
      <c r="B4861" s="34"/>
      <c r="C4861" s="39"/>
      <c r="D4861" s="39"/>
      <c r="E4861" s="35"/>
      <c r="F4861" s="35"/>
    </row>
    <row r="4862" spans="1:6" outlineLevel="1" x14ac:dyDescent="0.25">
      <c r="A4862" s="71" t="s">
        <v>1249</v>
      </c>
      <c r="B4862" s="33" t="s">
        <v>1250</v>
      </c>
      <c r="C4862" s="50"/>
      <c r="D4862" s="50"/>
      <c r="E4862" s="40" t="s">
        <v>252</v>
      </c>
      <c r="F4862" s="40">
        <f>SUM(F4863:F4866)</f>
        <v>5291.9210000000003</v>
      </c>
    </row>
    <row r="4863" spans="1:6" outlineLevel="1" x14ac:dyDescent="0.25">
      <c r="B4863" s="34" t="s">
        <v>410</v>
      </c>
      <c r="C4863" s="39">
        <v>70.099999999999994</v>
      </c>
      <c r="D4863" s="39" t="s">
        <v>411</v>
      </c>
      <c r="E4863" s="35">
        <v>0.61</v>
      </c>
      <c r="F4863" s="35">
        <f>+C4863*E4863</f>
        <v>42.760999999999996</v>
      </c>
    </row>
    <row r="4864" spans="1:6" outlineLevel="1" x14ac:dyDescent="0.25">
      <c r="B4864" s="34" t="s">
        <v>1245</v>
      </c>
      <c r="C4864" s="39">
        <v>0.9</v>
      </c>
      <c r="D4864" s="39" t="s">
        <v>252</v>
      </c>
      <c r="E4864" s="35">
        <v>1012.15</v>
      </c>
      <c r="F4864" s="35">
        <f>+C4864*E4864</f>
        <v>910.93499999999995</v>
      </c>
    </row>
    <row r="4865" spans="1:6" outlineLevel="1" x14ac:dyDescent="0.25">
      <c r="B4865" s="34" t="s">
        <v>897</v>
      </c>
      <c r="C4865" s="39">
        <v>15.57</v>
      </c>
      <c r="D4865" s="39" t="s">
        <v>195</v>
      </c>
      <c r="E4865" s="35">
        <v>258.5</v>
      </c>
      <c r="F4865" s="35">
        <f>+C4865*E4865</f>
        <v>4024.8450000000003</v>
      </c>
    </row>
    <row r="4866" spans="1:6" outlineLevel="1" x14ac:dyDescent="0.25">
      <c r="B4866" s="34" t="s">
        <v>1248</v>
      </c>
      <c r="C4866" s="39">
        <v>0.5</v>
      </c>
      <c r="D4866" s="39" t="s">
        <v>258</v>
      </c>
      <c r="E4866" s="35">
        <v>626.76</v>
      </c>
      <c r="F4866" s="35">
        <f>+C4866*E4866</f>
        <v>313.38</v>
      </c>
    </row>
    <row r="4867" spans="1:6" outlineLevel="1" x14ac:dyDescent="0.25">
      <c r="B4867" s="34"/>
      <c r="C4867" s="39"/>
      <c r="D4867" s="39"/>
      <c r="E4867" s="35"/>
      <c r="F4867" s="35"/>
    </row>
    <row r="4868" spans="1:6" outlineLevel="1" x14ac:dyDescent="0.25">
      <c r="A4868" s="71" t="s">
        <v>1251</v>
      </c>
      <c r="B4868" s="33" t="s">
        <v>1252</v>
      </c>
      <c r="C4868" s="50"/>
      <c r="D4868" s="50"/>
      <c r="E4868" s="40" t="s">
        <v>252</v>
      </c>
      <c r="F4868" s="40">
        <f>SUM(F4869:F4873)</f>
        <v>6801.2041999999992</v>
      </c>
    </row>
    <row r="4869" spans="1:6" outlineLevel="1" x14ac:dyDescent="0.25">
      <c r="B4869" s="34" t="s">
        <v>410</v>
      </c>
      <c r="C4869" s="39">
        <v>100</v>
      </c>
      <c r="D4869" s="39" t="s">
        <v>411</v>
      </c>
      <c r="E4869" s="35">
        <v>0.61</v>
      </c>
      <c r="F4869" s="35">
        <f>+C4869*E4869</f>
        <v>61</v>
      </c>
    </row>
    <row r="4870" spans="1:6" outlineLevel="1" x14ac:dyDescent="0.25">
      <c r="B4870" s="34" t="s">
        <v>1240</v>
      </c>
      <c r="C4870" s="39">
        <v>1.02</v>
      </c>
      <c r="D4870" s="39" t="s">
        <v>252</v>
      </c>
      <c r="E4870" s="35">
        <v>1012.15</v>
      </c>
      <c r="F4870" s="35">
        <f>+C4870*E4870</f>
        <v>1032.393</v>
      </c>
    </row>
    <row r="4871" spans="1:6" outlineLevel="1" x14ac:dyDescent="0.25">
      <c r="B4871" s="34" t="s">
        <v>1241</v>
      </c>
      <c r="C4871" s="39">
        <v>3.06</v>
      </c>
      <c r="D4871" s="39" t="s">
        <v>195</v>
      </c>
      <c r="E4871" s="35">
        <v>271.02</v>
      </c>
      <c r="F4871" s="35">
        <f>+C4871*E4871</f>
        <v>829.32119999999998</v>
      </c>
    </row>
    <row r="4872" spans="1:6" outlineLevel="1" x14ac:dyDescent="0.25">
      <c r="B4872" s="34" t="s">
        <v>897</v>
      </c>
      <c r="C4872" s="39">
        <v>17.66</v>
      </c>
      <c r="D4872" s="39" t="s">
        <v>195</v>
      </c>
      <c r="E4872" s="35">
        <v>258.5</v>
      </c>
      <c r="F4872" s="35">
        <f>+C4872*E4872</f>
        <v>4565.1099999999997</v>
      </c>
    </row>
    <row r="4873" spans="1:6" outlineLevel="1" x14ac:dyDescent="0.25">
      <c r="B4873" s="34" t="s">
        <v>1248</v>
      </c>
      <c r="C4873" s="39">
        <v>0.5</v>
      </c>
      <c r="D4873" s="39" t="s">
        <v>258</v>
      </c>
      <c r="E4873" s="35">
        <v>626.76</v>
      </c>
      <c r="F4873" s="35">
        <f>+C4873*E4873</f>
        <v>313.38</v>
      </c>
    </row>
    <row r="4874" spans="1:6" outlineLevel="1" x14ac:dyDescent="0.25">
      <c r="B4874" s="34"/>
      <c r="C4874" s="39"/>
      <c r="D4874" s="39"/>
      <c r="E4874" s="35"/>
      <c r="F4874" s="35"/>
    </row>
    <row r="4875" spans="1:6" outlineLevel="1" x14ac:dyDescent="0.25">
      <c r="A4875" s="71" t="s">
        <v>1253</v>
      </c>
      <c r="B4875" s="33" t="s">
        <v>1254</v>
      </c>
      <c r="C4875" s="50"/>
      <c r="D4875" s="50"/>
      <c r="E4875" s="40" t="s">
        <v>252</v>
      </c>
      <c r="F4875" s="40">
        <f>SUM(F4876:F4879)</f>
        <v>4340.9551000000001</v>
      </c>
    </row>
    <row r="4876" spans="1:6" outlineLevel="1" x14ac:dyDescent="0.25">
      <c r="B4876" s="34" t="s">
        <v>410</v>
      </c>
      <c r="C4876" s="39">
        <v>69.040000000000006</v>
      </c>
      <c r="D4876" s="39" t="s">
        <v>411</v>
      </c>
      <c r="E4876" s="35">
        <v>0.61</v>
      </c>
      <c r="F4876" s="35">
        <f>+C4876*E4876</f>
        <v>42.114400000000003</v>
      </c>
    </row>
    <row r="4877" spans="1:6" outlineLevel="1" x14ac:dyDescent="0.25">
      <c r="B4877" s="34" t="s">
        <v>1245</v>
      </c>
      <c r="C4877" s="39">
        <v>0.998</v>
      </c>
      <c r="D4877" s="39" t="s">
        <v>252</v>
      </c>
      <c r="E4877" s="35">
        <v>1012.15</v>
      </c>
      <c r="F4877" s="35">
        <f>+C4877*E4877</f>
        <v>1010.1256999999999</v>
      </c>
    </row>
    <row r="4878" spans="1:6" outlineLevel="1" x14ac:dyDescent="0.25">
      <c r="B4878" s="34" t="s">
        <v>897</v>
      </c>
      <c r="C4878" s="39">
        <v>11.51</v>
      </c>
      <c r="D4878" s="39" t="s">
        <v>195</v>
      </c>
      <c r="E4878" s="35">
        <v>258.5</v>
      </c>
      <c r="F4878" s="35">
        <f>+C4878*E4878</f>
        <v>2975.335</v>
      </c>
    </row>
    <row r="4879" spans="1:6" outlineLevel="1" x14ac:dyDescent="0.25">
      <c r="B4879" s="34" t="s">
        <v>1248</v>
      </c>
      <c r="C4879" s="39">
        <v>0.5</v>
      </c>
      <c r="D4879" s="39" t="s">
        <v>258</v>
      </c>
      <c r="E4879" s="35">
        <v>626.76</v>
      </c>
      <c r="F4879" s="35">
        <f>+C4879*E4879</f>
        <v>313.38</v>
      </c>
    </row>
    <row r="4880" spans="1:6" outlineLevel="1" x14ac:dyDescent="0.25">
      <c r="B4880" s="34"/>
      <c r="C4880" s="39"/>
      <c r="D4880" s="39"/>
      <c r="E4880" s="35"/>
      <c r="F4880" s="35"/>
    </row>
    <row r="4881" spans="1:6" outlineLevel="1" x14ac:dyDescent="0.25">
      <c r="A4881" s="71" t="s">
        <v>1255</v>
      </c>
      <c r="B4881" s="33" t="s">
        <v>1256</v>
      </c>
      <c r="C4881" s="50"/>
      <c r="D4881" s="50"/>
      <c r="E4881" s="40" t="s">
        <v>252</v>
      </c>
      <c r="F4881" s="40">
        <f>SUM(F4882:F4885)</f>
        <v>5183.3355800000008</v>
      </c>
    </row>
    <row r="4882" spans="1:6" outlineLevel="1" x14ac:dyDescent="0.25">
      <c r="B4882" s="34" t="s">
        <v>410</v>
      </c>
      <c r="C4882" s="39">
        <v>45.24</v>
      </c>
      <c r="D4882" s="39" t="s">
        <v>411</v>
      </c>
      <c r="E4882" s="35">
        <v>0.61</v>
      </c>
      <c r="F4882" s="35">
        <f>+C4882*E4882</f>
        <v>27.596399999999999</v>
      </c>
    </row>
    <row r="4883" spans="1:6" outlineLevel="1" x14ac:dyDescent="0.25">
      <c r="B4883" s="34" t="s">
        <v>897</v>
      </c>
      <c r="C4883" s="39">
        <v>9.4600000000000009</v>
      </c>
      <c r="D4883" s="39" t="s">
        <v>195</v>
      </c>
      <c r="E4883" s="35">
        <v>258.5</v>
      </c>
      <c r="F4883" s="35">
        <f>+C4883*E4883</f>
        <v>2445.4100000000003</v>
      </c>
    </row>
    <row r="4884" spans="1:6" outlineLevel="1" x14ac:dyDescent="0.25">
      <c r="B4884" s="34" t="s">
        <v>1248</v>
      </c>
      <c r="C4884" s="39">
        <v>0.5</v>
      </c>
      <c r="D4884" s="39" t="s">
        <v>258</v>
      </c>
      <c r="E4884" s="35">
        <v>626.76</v>
      </c>
      <c r="F4884" s="35">
        <f>+C4884*E4884</f>
        <v>313.38</v>
      </c>
    </row>
    <row r="4885" spans="1:6" outlineLevel="1" x14ac:dyDescent="0.25">
      <c r="B4885" s="34" t="s">
        <v>1257</v>
      </c>
      <c r="C4885" s="39">
        <v>1.1020000000000001</v>
      </c>
      <c r="D4885" s="39" t="s">
        <v>252</v>
      </c>
      <c r="E4885" s="35">
        <v>2175.09</v>
      </c>
      <c r="F4885" s="35">
        <f>+C4885*E4885</f>
        <v>2396.9491800000005</v>
      </c>
    </row>
    <row r="4886" spans="1:6" outlineLevel="1" x14ac:dyDescent="0.25">
      <c r="B4886" s="34"/>
      <c r="C4886" s="39"/>
      <c r="D4886" s="39"/>
      <c r="E4886" s="35"/>
      <c r="F4886" s="35"/>
    </row>
    <row r="4887" spans="1:6" outlineLevel="1" x14ac:dyDescent="0.25">
      <c r="A4887" s="71" t="s">
        <v>1258</v>
      </c>
      <c r="B4887" s="33" t="s">
        <v>1259</v>
      </c>
      <c r="C4887" s="50"/>
      <c r="D4887" s="50"/>
      <c r="E4887" s="40" t="s">
        <v>252</v>
      </c>
      <c r="F4887" s="40">
        <f>SUM(F4888:F4891)</f>
        <v>3413.3695499999999</v>
      </c>
    </row>
    <row r="4888" spans="1:6" outlineLevel="1" x14ac:dyDescent="0.25">
      <c r="B4888" s="34" t="s">
        <v>410</v>
      </c>
      <c r="C4888" s="39">
        <v>67.989999999999995</v>
      </c>
      <c r="D4888" s="39" t="s">
        <v>411</v>
      </c>
      <c r="E4888" s="35">
        <v>0.61</v>
      </c>
      <c r="F4888" s="35">
        <f>+C4888*E4888</f>
        <v>41.473899999999993</v>
      </c>
    </row>
    <row r="4889" spans="1:6" outlineLevel="1" x14ac:dyDescent="0.25">
      <c r="B4889" s="34" t="s">
        <v>1245</v>
      </c>
      <c r="C4889" s="39">
        <v>1.091</v>
      </c>
      <c r="D4889" s="39" t="s">
        <v>252</v>
      </c>
      <c r="E4889" s="35">
        <v>1012.15</v>
      </c>
      <c r="F4889" s="35">
        <f>+C4889*E4889</f>
        <v>1104.2556499999998</v>
      </c>
    </row>
    <row r="4890" spans="1:6" outlineLevel="1" x14ac:dyDescent="0.25">
      <c r="B4890" s="34" t="s">
        <v>897</v>
      </c>
      <c r="C4890" s="39">
        <v>7.56</v>
      </c>
      <c r="D4890" s="39" t="s">
        <v>195</v>
      </c>
      <c r="E4890" s="35">
        <v>258.5</v>
      </c>
      <c r="F4890" s="35">
        <f>+C4890*E4890</f>
        <v>1954.26</v>
      </c>
    </row>
    <row r="4891" spans="1:6" outlineLevel="1" x14ac:dyDescent="0.25">
      <c r="B4891" s="34" t="s">
        <v>1248</v>
      </c>
      <c r="C4891" s="39">
        <v>0.5</v>
      </c>
      <c r="D4891" s="39" t="s">
        <v>258</v>
      </c>
      <c r="E4891" s="35">
        <v>626.76</v>
      </c>
      <c r="F4891" s="35">
        <f>+C4891*E4891</f>
        <v>313.38</v>
      </c>
    </row>
    <row r="4892" spans="1:6" outlineLevel="1" x14ac:dyDescent="0.25">
      <c r="B4892" s="34"/>
      <c r="C4892" s="39"/>
      <c r="D4892" s="39"/>
      <c r="E4892" s="35"/>
      <c r="F4892" s="35"/>
    </row>
    <row r="4893" spans="1:6" outlineLevel="1" x14ac:dyDescent="0.25">
      <c r="A4893" s="71" t="s">
        <v>1260</v>
      </c>
      <c r="B4893" s="33" t="s">
        <v>1261</v>
      </c>
      <c r="C4893" s="50"/>
      <c r="D4893" s="50"/>
      <c r="E4893" s="40" t="s">
        <v>252</v>
      </c>
      <c r="F4893" s="40">
        <f>SUM(F4894:F4897)</f>
        <v>3158.2072000000003</v>
      </c>
    </row>
    <row r="4894" spans="1:6" outlineLevel="1" x14ac:dyDescent="0.25">
      <c r="B4894" s="34" t="s">
        <v>410</v>
      </c>
      <c r="C4894" s="39">
        <v>67.72</v>
      </c>
      <c r="D4894" s="39" t="s">
        <v>411</v>
      </c>
      <c r="E4894" s="35">
        <v>0.61</v>
      </c>
      <c r="F4894" s="35">
        <f>+C4894*E4894</f>
        <v>41.309199999999997</v>
      </c>
    </row>
    <row r="4895" spans="1:6" outlineLevel="1" x14ac:dyDescent="0.25">
      <c r="B4895" s="34" t="s">
        <v>1245</v>
      </c>
      <c r="C4895" s="39">
        <v>1.1200000000000001</v>
      </c>
      <c r="D4895" s="39" t="s">
        <v>252</v>
      </c>
      <c r="E4895" s="35">
        <v>1012.15</v>
      </c>
      <c r="F4895" s="35">
        <f>+C4895*E4895</f>
        <v>1133.6080000000002</v>
      </c>
    </row>
    <row r="4896" spans="1:6" outlineLevel="1" x14ac:dyDescent="0.25">
      <c r="B4896" s="34" t="s">
        <v>897</v>
      </c>
      <c r="C4896" s="39">
        <v>6.46</v>
      </c>
      <c r="D4896" s="39" t="s">
        <v>195</v>
      </c>
      <c r="E4896" s="35">
        <v>258.5</v>
      </c>
      <c r="F4896" s="35">
        <f>+C4896*E4896</f>
        <v>1669.91</v>
      </c>
    </row>
    <row r="4897" spans="1:6" outlineLevel="1" x14ac:dyDescent="0.25">
      <c r="B4897" s="34" t="s">
        <v>1248</v>
      </c>
      <c r="C4897" s="39">
        <v>0.5</v>
      </c>
      <c r="D4897" s="39" t="s">
        <v>258</v>
      </c>
      <c r="E4897" s="35">
        <v>626.76</v>
      </c>
      <c r="F4897" s="35">
        <f>+C4897*E4897</f>
        <v>313.38</v>
      </c>
    </row>
    <row r="4898" spans="1:6" outlineLevel="1" x14ac:dyDescent="0.25">
      <c r="B4898" s="34"/>
      <c r="C4898" s="39"/>
      <c r="D4898" s="39"/>
      <c r="E4898" s="35"/>
      <c r="F4898" s="35"/>
    </row>
    <row r="4899" spans="1:6" outlineLevel="1" x14ac:dyDescent="0.25">
      <c r="A4899" s="71" t="s">
        <v>1262</v>
      </c>
      <c r="B4899" s="33" t="s">
        <v>1263</v>
      </c>
      <c r="C4899" s="50"/>
      <c r="D4899" s="50"/>
      <c r="E4899" s="40" t="s">
        <v>252</v>
      </c>
      <c r="F4899" s="40">
        <f>SUM(F4900:F4903)</f>
        <v>4320.7280000000001</v>
      </c>
    </row>
    <row r="4900" spans="1:6" outlineLevel="1" x14ac:dyDescent="0.25">
      <c r="B4900" s="34" t="s">
        <v>410</v>
      </c>
      <c r="C4900" s="39">
        <v>70</v>
      </c>
      <c r="D4900" s="39" t="s">
        <v>411</v>
      </c>
      <c r="E4900" s="35">
        <v>0.61</v>
      </c>
      <c r="F4900" s="35">
        <f>+C4900*E4900</f>
        <v>42.699999999999996</v>
      </c>
    </row>
    <row r="4901" spans="1:6" outlineLevel="1" x14ac:dyDescent="0.25">
      <c r="B4901" s="34" t="s">
        <v>897</v>
      </c>
      <c r="C4901" s="39">
        <v>5.24</v>
      </c>
      <c r="D4901" s="39" t="s">
        <v>195</v>
      </c>
      <c r="E4901" s="35">
        <v>258.5</v>
      </c>
      <c r="F4901" s="35">
        <f>+C4901*E4901</f>
        <v>1354.54</v>
      </c>
    </row>
    <row r="4902" spans="1:6" outlineLevel="1" x14ac:dyDescent="0.25">
      <c r="B4902" s="34" t="s">
        <v>1248</v>
      </c>
      <c r="C4902" s="39">
        <v>0.5</v>
      </c>
      <c r="D4902" s="39" t="s">
        <v>258</v>
      </c>
      <c r="E4902" s="35">
        <v>626.76</v>
      </c>
      <c r="F4902" s="35">
        <f>+C4902*E4902</f>
        <v>313.38</v>
      </c>
    </row>
    <row r="4903" spans="1:6" outlineLevel="1" x14ac:dyDescent="0.25">
      <c r="B4903" s="34" t="s">
        <v>1264</v>
      </c>
      <c r="C4903" s="39">
        <v>1.2</v>
      </c>
      <c r="D4903" s="39" t="s">
        <v>252</v>
      </c>
      <c r="E4903" s="35">
        <v>2175.09</v>
      </c>
      <c r="F4903" s="35">
        <f>+C4903*E4903</f>
        <v>2610.1080000000002</v>
      </c>
    </row>
    <row r="4905" spans="1:6" s="5" customFormat="1" x14ac:dyDescent="0.25">
      <c r="A4905" s="76"/>
      <c r="B4905" s="6" t="s">
        <v>1265</v>
      </c>
      <c r="C4905" s="48"/>
      <c r="D4905" s="48"/>
      <c r="E4905" s="7"/>
      <c r="F4905" s="7"/>
    </row>
    <row r="4906" spans="1:6" outlineLevel="1" x14ac:dyDescent="0.25">
      <c r="B4906" s="34"/>
      <c r="C4906" s="39"/>
      <c r="D4906" s="39"/>
      <c r="E4906" s="35"/>
      <c r="F4906" s="35"/>
    </row>
    <row r="4907" spans="1:6" outlineLevel="1" x14ac:dyDescent="0.25">
      <c r="B4907" s="33" t="s">
        <v>1266</v>
      </c>
      <c r="C4907" s="50"/>
      <c r="D4907" s="50"/>
      <c r="E4907" s="40" t="s">
        <v>252</v>
      </c>
      <c r="F4907" s="40">
        <f>SUM(F4908:F4911)</f>
        <v>1302.1881400000002</v>
      </c>
    </row>
    <row r="4908" spans="1:6" outlineLevel="1" x14ac:dyDescent="0.25">
      <c r="B4908" s="34" t="s">
        <v>1267</v>
      </c>
      <c r="C4908" s="39">
        <v>1.1850000000000001</v>
      </c>
      <c r="D4908" s="39" t="s">
        <v>252</v>
      </c>
      <c r="E4908" s="35">
        <v>924.98</v>
      </c>
      <c r="F4908" s="35">
        <f>+C4908*E4908</f>
        <v>1096.1013</v>
      </c>
    </row>
    <row r="4909" spans="1:6" outlineLevel="1" x14ac:dyDescent="0.25">
      <c r="B4909" s="34" t="s">
        <v>410</v>
      </c>
      <c r="C4909" s="39">
        <v>15.22</v>
      </c>
      <c r="D4909" s="39" t="s">
        <v>411</v>
      </c>
      <c r="E4909" s="35">
        <v>0.61</v>
      </c>
      <c r="F4909" s="35">
        <f>+C4909*E4909</f>
        <v>9.2842000000000002</v>
      </c>
    </row>
    <row r="4910" spans="1:6" outlineLevel="1" x14ac:dyDescent="0.25">
      <c r="B4910" s="34" t="s">
        <v>1268</v>
      </c>
      <c r="C4910" s="39">
        <v>0.23699999999999999</v>
      </c>
      <c r="D4910" s="39" t="s">
        <v>258</v>
      </c>
      <c r="E4910" s="35">
        <v>626.76</v>
      </c>
      <c r="F4910" s="35">
        <f>+C4910*E4910</f>
        <v>148.54211999999998</v>
      </c>
    </row>
    <row r="4911" spans="1:6" outlineLevel="1" x14ac:dyDescent="0.25">
      <c r="B4911" s="34" t="s">
        <v>1269</v>
      </c>
      <c r="C4911" s="39">
        <v>7.6999999999999999E-2</v>
      </c>
      <c r="D4911" s="39" t="s">
        <v>258</v>
      </c>
      <c r="E4911" s="35">
        <v>626.76</v>
      </c>
      <c r="F4911" s="35">
        <f>+C4911*E4911</f>
        <v>48.26052</v>
      </c>
    </row>
    <row r="4912" spans="1:6" outlineLevel="1" x14ac:dyDescent="0.25">
      <c r="B4912" s="34"/>
      <c r="C4912" s="39"/>
      <c r="D4912" s="39"/>
      <c r="E4912" s="35"/>
      <c r="F4912" s="35"/>
    </row>
    <row r="4913" spans="2:6" outlineLevel="1" x14ac:dyDescent="0.25">
      <c r="B4913" s="33" t="s">
        <v>1270</v>
      </c>
      <c r="C4913" s="50"/>
      <c r="D4913" s="50"/>
      <c r="E4913" s="40" t="s">
        <v>252</v>
      </c>
      <c r="F4913" s="40">
        <f>SUM(F4914:F4918)</f>
        <v>1389.7673800000002</v>
      </c>
    </row>
    <row r="4914" spans="2:6" outlineLevel="1" x14ac:dyDescent="0.25">
      <c r="B4914" s="34" t="s">
        <v>1271</v>
      </c>
      <c r="C4914" s="39">
        <v>0.375</v>
      </c>
      <c r="D4914" s="39" t="s">
        <v>857</v>
      </c>
      <c r="E4914" s="35">
        <v>277</v>
      </c>
      <c r="F4914" s="35">
        <f>+C4914*E4914</f>
        <v>103.875</v>
      </c>
    </row>
    <row r="4915" spans="2:6" outlineLevel="1" x14ac:dyDescent="0.25">
      <c r="B4915" s="34" t="s">
        <v>1267</v>
      </c>
      <c r="C4915" s="39">
        <v>1.1850000000000001</v>
      </c>
      <c r="D4915" s="39" t="s">
        <v>252</v>
      </c>
      <c r="E4915" s="35">
        <v>924.98</v>
      </c>
      <c r="F4915" s="35">
        <f>+C4915*E4915</f>
        <v>1096.1013</v>
      </c>
    </row>
    <row r="4916" spans="2:6" outlineLevel="1" x14ac:dyDescent="0.25">
      <c r="B4916" s="34" t="s">
        <v>410</v>
      </c>
      <c r="C4916" s="39">
        <v>15.22</v>
      </c>
      <c r="D4916" s="39" t="s">
        <v>411</v>
      </c>
      <c r="E4916" s="35">
        <v>0.61</v>
      </c>
      <c r="F4916" s="35">
        <f>+C4916*E4916</f>
        <v>9.2842000000000002</v>
      </c>
    </row>
    <row r="4917" spans="2:6" outlineLevel="1" x14ac:dyDescent="0.25">
      <c r="B4917" s="34" t="s">
        <v>1268</v>
      </c>
      <c r="C4917" s="39">
        <v>0.23699999999999999</v>
      </c>
      <c r="D4917" s="39" t="s">
        <v>258</v>
      </c>
      <c r="E4917" s="35">
        <v>626.76</v>
      </c>
      <c r="F4917" s="35">
        <f>+C4917*E4917</f>
        <v>148.54211999999998</v>
      </c>
    </row>
    <row r="4918" spans="2:6" outlineLevel="1" x14ac:dyDescent="0.25">
      <c r="B4918" s="34" t="s">
        <v>1272</v>
      </c>
      <c r="C4918" s="39">
        <v>5.0999999999999997E-2</v>
      </c>
      <c r="D4918" s="39" t="s">
        <v>258</v>
      </c>
      <c r="E4918" s="35">
        <v>626.76</v>
      </c>
      <c r="F4918" s="35">
        <f>+C4918*E4918</f>
        <v>31.964759999999998</v>
      </c>
    </row>
    <row r="4919" spans="2:6" outlineLevel="1" x14ac:dyDescent="0.25">
      <c r="B4919" s="34"/>
      <c r="C4919" s="39"/>
      <c r="D4919" s="39"/>
      <c r="E4919" s="35"/>
      <c r="F4919" s="35"/>
    </row>
    <row r="4920" spans="2:6" outlineLevel="1" x14ac:dyDescent="0.25">
      <c r="B4920" s="33" t="s">
        <v>1273</v>
      </c>
      <c r="C4920" s="50"/>
      <c r="D4920" s="50"/>
      <c r="E4920" s="40" t="s">
        <v>252</v>
      </c>
      <c r="F4920" s="40">
        <f>SUM(F4921:F4924)</f>
        <v>810.48218000000008</v>
      </c>
    </row>
    <row r="4921" spans="2:6" outlineLevel="1" x14ac:dyDescent="0.25">
      <c r="B4921" s="34" t="s">
        <v>1274</v>
      </c>
      <c r="C4921" s="39">
        <v>1.339</v>
      </c>
      <c r="D4921" s="39" t="s">
        <v>252</v>
      </c>
      <c r="E4921" s="35">
        <v>346.06</v>
      </c>
      <c r="F4921" s="35">
        <f>+C4921*E4921</f>
        <v>463.37434000000002</v>
      </c>
    </row>
    <row r="4922" spans="2:6" outlineLevel="1" x14ac:dyDescent="0.25">
      <c r="B4922" s="34" t="s">
        <v>410</v>
      </c>
      <c r="C4922" s="39">
        <v>15.22</v>
      </c>
      <c r="D4922" s="39" t="s">
        <v>411</v>
      </c>
      <c r="E4922" s="35">
        <v>0.61</v>
      </c>
      <c r="F4922" s="35">
        <f>+C4922*E4922</f>
        <v>9.2842000000000002</v>
      </c>
    </row>
    <row r="4923" spans="2:6" outlineLevel="1" x14ac:dyDescent="0.25">
      <c r="B4923" s="34" t="s">
        <v>1275</v>
      </c>
      <c r="C4923" s="39">
        <v>0.40200000000000002</v>
      </c>
      <c r="D4923" s="39" t="s">
        <v>258</v>
      </c>
      <c r="E4923" s="35">
        <v>626.76</v>
      </c>
      <c r="F4923" s="35">
        <f>+C4923*E4923</f>
        <v>251.95752000000002</v>
      </c>
    </row>
    <row r="4924" spans="2:6" outlineLevel="1" x14ac:dyDescent="0.25">
      <c r="B4924" s="34" t="s">
        <v>1276</v>
      </c>
      <c r="C4924" s="39">
        <v>0.13700000000000001</v>
      </c>
      <c r="D4924" s="39" t="s">
        <v>258</v>
      </c>
      <c r="E4924" s="35">
        <v>626.76</v>
      </c>
      <c r="F4924" s="35">
        <f>+C4924*E4924</f>
        <v>85.866120000000009</v>
      </c>
    </row>
    <row r="4925" spans="2:6" outlineLevel="1" x14ac:dyDescent="0.25">
      <c r="B4925" s="34"/>
      <c r="C4925" s="39"/>
      <c r="D4925" s="39"/>
      <c r="E4925" s="35"/>
      <c r="F4925" s="35"/>
    </row>
    <row r="4926" spans="2:6" outlineLevel="1" x14ac:dyDescent="0.25">
      <c r="B4926" s="33" t="s">
        <v>1277</v>
      </c>
      <c r="C4926" s="50"/>
      <c r="D4926" s="50"/>
      <c r="E4926" s="40" t="s">
        <v>252</v>
      </c>
      <c r="F4926" s="40">
        <f>SUM(F4927:F4931)</f>
        <v>885.52622000000019</v>
      </c>
    </row>
    <row r="4927" spans="2:6" outlineLevel="1" x14ac:dyDescent="0.25">
      <c r="B4927" s="34" t="s">
        <v>1271</v>
      </c>
      <c r="C4927" s="39">
        <v>0.375</v>
      </c>
      <c r="D4927" s="39" t="s">
        <v>857</v>
      </c>
      <c r="E4927" s="35">
        <v>277</v>
      </c>
      <c r="F4927" s="35">
        <f>+C4927*E4927</f>
        <v>103.875</v>
      </c>
    </row>
    <row r="4928" spans="2:6" outlineLevel="1" x14ac:dyDescent="0.25">
      <c r="B4928" s="34" t="s">
        <v>1274</v>
      </c>
      <c r="C4928" s="39">
        <v>1.339</v>
      </c>
      <c r="D4928" s="39" t="s">
        <v>252</v>
      </c>
      <c r="E4928" s="35">
        <v>346.06</v>
      </c>
      <c r="F4928" s="35">
        <f>+C4928*E4928</f>
        <v>463.37434000000002</v>
      </c>
    </row>
    <row r="4929" spans="2:6" outlineLevel="1" x14ac:dyDescent="0.25">
      <c r="B4929" s="34" t="s">
        <v>410</v>
      </c>
      <c r="C4929" s="39">
        <v>15.22</v>
      </c>
      <c r="D4929" s="39" t="s">
        <v>411</v>
      </c>
      <c r="E4929" s="35">
        <v>0.61</v>
      </c>
      <c r="F4929" s="35">
        <f>+C4929*E4929</f>
        <v>9.2842000000000002</v>
      </c>
    </row>
    <row r="4930" spans="2:6" outlineLevel="1" x14ac:dyDescent="0.25">
      <c r="B4930" s="34" t="s">
        <v>1275</v>
      </c>
      <c r="C4930" s="39">
        <v>0.40200000000000002</v>
      </c>
      <c r="D4930" s="39" t="s">
        <v>258</v>
      </c>
      <c r="E4930" s="35">
        <v>626.76</v>
      </c>
      <c r="F4930" s="35">
        <f>+C4930*E4930</f>
        <v>251.95752000000002</v>
      </c>
    </row>
    <row r="4931" spans="2:6" outlineLevel="1" x14ac:dyDescent="0.25">
      <c r="B4931" s="34" t="s">
        <v>1278</v>
      </c>
      <c r="C4931" s="39">
        <v>9.0999999999999998E-2</v>
      </c>
      <c r="D4931" s="39" t="s">
        <v>258</v>
      </c>
      <c r="E4931" s="35">
        <v>626.76</v>
      </c>
      <c r="F4931" s="35">
        <f>+C4931*E4931</f>
        <v>57.035159999999998</v>
      </c>
    </row>
    <row r="4932" spans="2:6" outlineLevel="1" x14ac:dyDescent="0.25">
      <c r="B4932" s="34"/>
      <c r="C4932" s="39"/>
      <c r="D4932" s="39"/>
      <c r="E4932" s="35"/>
      <c r="F4932" s="35"/>
    </row>
    <row r="4933" spans="2:6" outlineLevel="1" x14ac:dyDescent="0.25">
      <c r="B4933" s="33" t="s">
        <v>1279</v>
      </c>
      <c r="C4933" s="50"/>
      <c r="D4933" s="50"/>
      <c r="E4933" s="40" t="s">
        <v>252</v>
      </c>
      <c r="F4933" s="40">
        <f>SUM(F4934:F4938)</f>
        <v>1046.9576800000002</v>
      </c>
    </row>
    <row r="4934" spans="2:6" outlineLevel="1" x14ac:dyDescent="0.25">
      <c r="B4934" s="34" t="s">
        <v>1274</v>
      </c>
      <c r="C4934" s="39">
        <v>0.67</v>
      </c>
      <c r="D4934" s="39" t="s">
        <v>252</v>
      </c>
      <c r="E4934" s="35">
        <v>346.06</v>
      </c>
      <c r="F4934" s="35">
        <f>+C4934*E4934</f>
        <v>231.86020000000002</v>
      </c>
    </row>
    <row r="4935" spans="2:6" outlineLevel="1" x14ac:dyDescent="0.25">
      <c r="B4935" s="34" t="s">
        <v>1280</v>
      </c>
      <c r="C4935" s="39">
        <v>0.59199999999999997</v>
      </c>
      <c r="D4935" s="39" t="s">
        <v>252</v>
      </c>
      <c r="E4935" s="35">
        <v>924.98</v>
      </c>
      <c r="F4935" s="35">
        <f>+C4935*E4935</f>
        <v>547.58816000000002</v>
      </c>
    </row>
    <row r="4936" spans="2:6" outlineLevel="1" x14ac:dyDescent="0.25">
      <c r="B4936" s="34" t="s">
        <v>410</v>
      </c>
      <c r="C4936" s="39">
        <v>15.22</v>
      </c>
      <c r="D4936" s="39" t="s">
        <v>411</v>
      </c>
      <c r="E4936" s="35">
        <v>0.61</v>
      </c>
      <c r="F4936" s="35">
        <f>+C4936*E4936</f>
        <v>9.2842000000000002</v>
      </c>
    </row>
    <row r="4937" spans="2:6" outlineLevel="1" x14ac:dyDescent="0.25">
      <c r="B4937" s="34" t="s">
        <v>1281</v>
      </c>
      <c r="C4937" s="39">
        <v>0.316</v>
      </c>
      <c r="D4937" s="39" t="s">
        <v>258</v>
      </c>
      <c r="E4937" s="35">
        <v>626.76</v>
      </c>
      <c r="F4937" s="35">
        <f>+C4937*E4937</f>
        <v>198.05616000000001</v>
      </c>
    </row>
    <row r="4938" spans="2:6" outlineLevel="1" x14ac:dyDescent="0.25">
      <c r="B4938" s="34" t="s">
        <v>1282</v>
      </c>
      <c r="C4938" s="39">
        <v>9.6000000000000002E-2</v>
      </c>
      <c r="D4938" s="39" t="s">
        <v>258</v>
      </c>
      <c r="E4938" s="35">
        <v>626.76</v>
      </c>
      <c r="F4938" s="35">
        <f>+C4938*E4938</f>
        <v>60.168959999999998</v>
      </c>
    </row>
    <row r="4939" spans="2:6" outlineLevel="1" x14ac:dyDescent="0.25">
      <c r="B4939" s="34"/>
      <c r="C4939" s="39"/>
      <c r="D4939" s="39"/>
      <c r="E4939" s="35"/>
      <c r="F4939" s="35"/>
    </row>
    <row r="4940" spans="2:6" outlineLevel="1" x14ac:dyDescent="0.25">
      <c r="B4940" s="33" t="s">
        <v>1283</v>
      </c>
      <c r="C4940" s="50"/>
      <c r="D4940" s="50"/>
      <c r="E4940" s="40" t="s">
        <v>252</v>
      </c>
      <c r="F4940" s="40">
        <f>SUM(F4941:F4946)</f>
        <v>1122.6284800000003</v>
      </c>
    </row>
    <row r="4941" spans="2:6" outlineLevel="1" x14ac:dyDescent="0.25">
      <c r="B4941" s="34" t="s">
        <v>1271</v>
      </c>
      <c r="C4941" s="39">
        <v>0.375</v>
      </c>
      <c r="D4941" s="39" t="s">
        <v>857</v>
      </c>
      <c r="E4941" s="35">
        <v>277</v>
      </c>
      <c r="F4941" s="35">
        <f t="shared" ref="F4941:F4946" si="157">+C4941*E4941</f>
        <v>103.875</v>
      </c>
    </row>
    <row r="4942" spans="2:6" outlineLevel="1" x14ac:dyDescent="0.25">
      <c r="B4942" s="34" t="s">
        <v>1274</v>
      </c>
      <c r="C4942" s="39">
        <v>0.67</v>
      </c>
      <c r="D4942" s="39" t="s">
        <v>252</v>
      </c>
      <c r="E4942" s="35">
        <v>346.06</v>
      </c>
      <c r="F4942" s="35">
        <f t="shared" si="157"/>
        <v>231.86020000000002</v>
      </c>
    </row>
    <row r="4943" spans="2:6" outlineLevel="1" x14ac:dyDescent="0.25">
      <c r="B4943" s="34" t="s">
        <v>1280</v>
      </c>
      <c r="C4943" s="39">
        <v>0.59199999999999997</v>
      </c>
      <c r="D4943" s="39" t="s">
        <v>252</v>
      </c>
      <c r="E4943" s="35">
        <v>924.98</v>
      </c>
      <c r="F4943" s="35">
        <f t="shared" si="157"/>
        <v>547.58816000000002</v>
      </c>
    </row>
    <row r="4944" spans="2:6" outlineLevel="1" x14ac:dyDescent="0.25">
      <c r="B4944" s="34" t="s">
        <v>410</v>
      </c>
      <c r="C4944" s="39">
        <v>15.22</v>
      </c>
      <c r="D4944" s="39" t="s">
        <v>411</v>
      </c>
      <c r="E4944" s="35">
        <v>0.61</v>
      </c>
      <c r="F4944" s="35">
        <f t="shared" si="157"/>
        <v>9.2842000000000002</v>
      </c>
    </row>
    <row r="4945" spans="2:6" outlineLevel="1" x14ac:dyDescent="0.25">
      <c r="B4945" s="34" t="s">
        <v>1281</v>
      </c>
      <c r="C4945" s="39">
        <v>0.316</v>
      </c>
      <c r="D4945" s="39" t="s">
        <v>258</v>
      </c>
      <c r="E4945" s="35">
        <v>626.76</v>
      </c>
      <c r="F4945" s="35">
        <f t="shared" si="157"/>
        <v>198.05616000000001</v>
      </c>
    </row>
    <row r="4946" spans="2:6" outlineLevel="1" x14ac:dyDescent="0.25">
      <c r="B4946" s="34" t="s">
        <v>1284</v>
      </c>
      <c r="C4946" s="39">
        <v>5.0999999999999997E-2</v>
      </c>
      <c r="D4946" s="39" t="s">
        <v>258</v>
      </c>
      <c r="E4946" s="35">
        <v>626.76</v>
      </c>
      <c r="F4946" s="35">
        <f t="shared" si="157"/>
        <v>31.964759999999998</v>
      </c>
    </row>
    <row r="4947" spans="2:6" outlineLevel="1" x14ac:dyDescent="0.25">
      <c r="B4947" s="34"/>
      <c r="C4947" s="39"/>
      <c r="D4947" s="39"/>
      <c r="E4947" s="35"/>
      <c r="F4947" s="35"/>
    </row>
    <row r="4948" spans="2:6" outlineLevel="1" x14ac:dyDescent="0.25">
      <c r="B4948" s="33" t="s">
        <v>1285</v>
      </c>
      <c r="C4948" s="50"/>
      <c r="D4948" s="50"/>
      <c r="E4948" s="40" t="s">
        <v>252</v>
      </c>
      <c r="F4948" s="40">
        <f>SUM(F4949:F4951)</f>
        <v>293.20648</v>
      </c>
    </row>
    <row r="4949" spans="2:6" outlineLevel="1" x14ac:dyDescent="0.25">
      <c r="B4949" s="34" t="s">
        <v>410</v>
      </c>
      <c r="C4949" s="39">
        <v>15.22</v>
      </c>
      <c r="D4949" s="39" t="s">
        <v>411</v>
      </c>
      <c r="E4949" s="35">
        <v>0.61</v>
      </c>
      <c r="F4949" s="35">
        <f>+C4949*E4949</f>
        <v>9.2842000000000002</v>
      </c>
    </row>
    <row r="4950" spans="2:6" outlineLevel="1" x14ac:dyDescent="0.25">
      <c r="B4950" s="34" t="s">
        <v>1281</v>
      </c>
      <c r="C4950" s="39">
        <v>0.316</v>
      </c>
      <c r="D4950" s="39" t="s">
        <v>258</v>
      </c>
      <c r="E4950" s="35">
        <v>626.76</v>
      </c>
      <c r="F4950" s="35">
        <f>+C4950*E4950</f>
        <v>198.05616000000001</v>
      </c>
    </row>
    <row r="4951" spans="2:6" outlineLevel="1" x14ac:dyDescent="0.25">
      <c r="B4951" s="34" t="s">
        <v>1286</v>
      </c>
      <c r="C4951" s="39">
        <v>0.13700000000000001</v>
      </c>
      <c r="D4951" s="39" t="s">
        <v>258</v>
      </c>
      <c r="E4951" s="35">
        <v>626.76</v>
      </c>
      <c r="F4951" s="35">
        <f>+C4951*E4951</f>
        <v>85.866120000000009</v>
      </c>
    </row>
    <row r="4952" spans="2:6" outlineLevel="1" x14ac:dyDescent="0.25">
      <c r="B4952" s="34"/>
      <c r="C4952" s="39">
        <v>0.45300000000000001</v>
      </c>
      <c r="D4952" s="39"/>
      <c r="E4952" s="35"/>
      <c r="F4952" s="35"/>
    </row>
    <row r="4953" spans="2:6" outlineLevel="1" x14ac:dyDescent="0.25">
      <c r="B4953" s="33" t="s">
        <v>1287</v>
      </c>
      <c r="C4953" s="50"/>
      <c r="D4953" s="50"/>
      <c r="E4953" s="40" t="s">
        <v>252</v>
      </c>
      <c r="F4953" s="40">
        <f>SUM(F4954:F4957)</f>
        <v>368.25052000000005</v>
      </c>
    </row>
    <row r="4954" spans="2:6" outlineLevel="1" x14ac:dyDescent="0.25">
      <c r="B4954" s="34" t="s">
        <v>1271</v>
      </c>
      <c r="C4954" s="39">
        <v>0.375</v>
      </c>
      <c r="D4954" s="39" t="s">
        <v>857</v>
      </c>
      <c r="E4954" s="35">
        <v>277</v>
      </c>
      <c r="F4954" s="35">
        <f>+C4954*E4954</f>
        <v>103.875</v>
      </c>
    </row>
    <row r="4955" spans="2:6" outlineLevel="1" x14ac:dyDescent="0.25">
      <c r="B4955" s="34" t="s">
        <v>410</v>
      </c>
      <c r="C4955" s="39">
        <v>15.22</v>
      </c>
      <c r="D4955" s="39" t="s">
        <v>411</v>
      </c>
      <c r="E4955" s="35">
        <v>0.61</v>
      </c>
      <c r="F4955" s="35">
        <f>+C4955*E4955</f>
        <v>9.2842000000000002</v>
      </c>
    </row>
    <row r="4956" spans="2:6" outlineLevel="1" x14ac:dyDescent="0.25">
      <c r="B4956" s="34" t="s">
        <v>1281</v>
      </c>
      <c r="C4956" s="39">
        <v>0.316</v>
      </c>
      <c r="D4956" s="39" t="s">
        <v>258</v>
      </c>
      <c r="E4956" s="35">
        <v>626.76</v>
      </c>
      <c r="F4956" s="35">
        <f>+C4956*E4956</f>
        <v>198.05616000000001</v>
      </c>
    </row>
    <row r="4957" spans="2:6" outlineLevel="1" x14ac:dyDescent="0.25">
      <c r="B4957" s="34" t="s">
        <v>1288</v>
      </c>
      <c r="C4957" s="39">
        <v>9.0999999999999998E-2</v>
      </c>
      <c r="D4957" s="39" t="s">
        <v>258</v>
      </c>
      <c r="E4957" s="35">
        <v>626.76</v>
      </c>
      <c r="F4957" s="35">
        <f>+C4957*E4957</f>
        <v>57.035159999999998</v>
      </c>
    </row>
    <row r="4958" spans="2:6" outlineLevel="1" x14ac:dyDescent="0.25">
      <c r="B4958" s="34"/>
      <c r="C4958" s="39"/>
      <c r="D4958" s="39"/>
      <c r="E4958" s="35"/>
      <c r="F4958" s="35"/>
    </row>
    <row r="4959" spans="2:6" outlineLevel="1" x14ac:dyDescent="0.25">
      <c r="B4959" s="33" t="s">
        <v>1289</v>
      </c>
      <c r="C4959" s="50"/>
      <c r="D4959" s="50"/>
      <c r="E4959" s="40" t="s">
        <v>252</v>
      </c>
      <c r="F4959" s="40">
        <f>SUM(F4960:F4961)</f>
        <v>505.44799999999998</v>
      </c>
    </row>
    <row r="4960" spans="2:6" outlineLevel="1" x14ac:dyDescent="0.25">
      <c r="B4960" s="34" t="s">
        <v>1290</v>
      </c>
      <c r="C4960" s="39">
        <v>1</v>
      </c>
      <c r="D4960" s="39" t="s">
        <v>252</v>
      </c>
      <c r="E4960" s="35">
        <v>317.42</v>
      </c>
      <c r="F4960" s="35">
        <f>+C4960*E4960</f>
        <v>317.42</v>
      </c>
    </row>
    <row r="4961" spans="1:6" outlineLevel="1" x14ac:dyDescent="0.25">
      <c r="B4961" s="34" t="s">
        <v>1291</v>
      </c>
      <c r="C4961" s="39">
        <v>0.3</v>
      </c>
      <c r="D4961" s="39" t="s">
        <v>258</v>
      </c>
      <c r="E4961" s="35">
        <v>626.76</v>
      </c>
      <c r="F4961" s="35">
        <f>+C4961*E4961</f>
        <v>188.02799999999999</v>
      </c>
    </row>
    <row r="4963" spans="1:6" s="5" customFormat="1" x14ac:dyDescent="0.25">
      <c r="A4963" s="76"/>
      <c r="B4963" s="6" t="s">
        <v>1292</v>
      </c>
      <c r="C4963" s="48"/>
      <c r="D4963" s="48"/>
      <c r="E4963" s="7"/>
      <c r="F4963" s="7"/>
    </row>
    <row r="4964" spans="1:6" outlineLevel="1" x14ac:dyDescent="0.25">
      <c r="B4964" s="34"/>
      <c r="C4964" s="39"/>
      <c r="D4964" s="39"/>
      <c r="E4964" s="35"/>
      <c r="F4964" s="35"/>
    </row>
    <row r="4965" spans="1:6" outlineLevel="1" x14ac:dyDescent="0.25">
      <c r="B4965" s="33" t="s">
        <v>1293</v>
      </c>
      <c r="C4965" s="50"/>
      <c r="D4965" s="50"/>
      <c r="E4965" s="40" t="s">
        <v>13</v>
      </c>
      <c r="F4965" s="40">
        <f>SUM(F4966:F4969)</f>
        <v>186.43119999999999</v>
      </c>
    </row>
    <row r="4966" spans="1:6" outlineLevel="1" x14ac:dyDescent="0.25">
      <c r="B4966" s="34" t="s">
        <v>1294</v>
      </c>
      <c r="C4966" s="39">
        <v>0.08</v>
      </c>
      <c r="D4966" s="39" t="s">
        <v>411</v>
      </c>
      <c r="E4966" s="35">
        <v>1211.3900000000001</v>
      </c>
      <c r="F4966" s="35">
        <f>+C4966*E4966</f>
        <v>96.911200000000008</v>
      </c>
    </row>
    <row r="4967" spans="1:6" outlineLevel="1" x14ac:dyDescent="0.25">
      <c r="B4967" s="34" t="s">
        <v>1295</v>
      </c>
      <c r="C4967" s="39">
        <v>1</v>
      </c>
      <c r="D4967" s="39" t="s">
        <v>13</v>
      </c>
      <c r="E4967" s="35">
        <v>9.56</v>
      </c>
      <c r="F4967" s="35">
        <f>+C4967*E4967</f>
        <v>9.56</v>
      </c>
    </row>
    <row r="4968" spans="1:6" outlineLevel="1" x14ac:dyDescent="0.25">
      <c r="B4968" s="34" t="s">
        <v>1296</v>
      </c>
      <c r="C4968" s="39">
        <v>1</v>
      </c>
      <c r="D4968" s="39" t="s">
        <v>13</v>
      </c>
      <c r="E4968" s="35">
        <v>47.2</v>
      </c>
      <c r="F4968" s="35">
        <f>+C4968*E4968</f>
        <v>47.2</v>
      </c>
    </row>
    <row r="4969" spans="1:6" outlineLevel="1" x14ac:dyDescent="0.25">
      <c r="B4969" s="34" t="s">
        <v>1297</v>
      </c>
      <c r="C4969" s="39"/>
      <c r="D4969" s="39"/>
      <c r="E4969" s="35">
        <v>0.33800000000000002</v>
      </c>
      <c r="F4969" s="35">
        <v>32.76</v>
      </c>
    </row>
    <row r="4970" spans="1:6" outlineLevel="1" x14ac:dyDescent="0.25">
      <c r="B4970" s="34"/>
      <c r="C4970" s="39"/>
      <c r="D4970" s="39"/>
      <c r="E4970" s="35"/>
      <c r="F4970" s="35"/>
    </row>
    <row r="4971" spans="1:6" outlineLevel="1" x14ac:dyDescent="0.25">
      <c r="B4971" s="33" t="s">
        <v>1298</v>
      </c>
      <c r="C4971" s="50">
        <v>141.04</v>
      </c>
      <c r="D4971" s="50"/>
      <c r="E4971" s="40" t="s">
        <v>13</v>
      </c>
      <c r="F4971" s="40">
        <f>SUM(F4972:F4975)</f>
        <v>178.1</v>
      </c>
    </row>
    <row r="4972" spans="1:6" outlineLevel="1" x14ac:dyDescent="0.25">
      <c r="B4972" s="34" t="s">
        <v>1299</v>
      </c>
      <c r="C4972" s="39">
        <v>0.08</v>
      </c>
      <c r="D4972" s="39" t="s">
        <v>411</v>
      </c>
      <c r="E4972" s="35">
        <v>1200</v>
      </c>
      <c r="F4972" s="35">
        <f>+C4972*E4972</f>
        <v>96</v>
      </c>
    </row>
    <row r="4973" spans="1:6" outlineLevel="1" x14ac:dyDescent="0.25">
      <c r="B4973" s="34" t="s">
        <v>1295</v>
      </c>
      <c r="C4973" s="39">
        <v>1</v>
      </c>
      <c r="D4973" s="39" t="s">
        <v>13</v>
      </c>
      <c r="E4973" s="35">
        <v>9.56</v>
      </c>
      <c r="F4973" s="35">
        <f>+C4973*E4973</f>
        <v>9.56</v>
      </c>
    </row>
    <row r="4974" spans="1:6" outlineLevel="1" x14ac:dyDescent="0.25">
      <c r="B4974" s="34" t="s">
        <v>1296</v>
      </c>
      <c r="C4974" s="39">
        <v>1</v>
      </c>
      <c r="D4974" s="39" t="s">
        <v>13</v>
      </c>
      <c r="E4974" s="35">
        <v>47.2</v>
      </c>
      <c r="F4974" s="35">
        <f>+C4974*E4974</f>
        <v>47.2</v>
      </c>
    </row>
    <row r="4975" spans="1:6" outlineLevel="1" x14ac:dyDescent="0.25">
      <c r="B4975" s="34" t="s">
        <v>1297</v>
      </c>
      <c r="C4975" s="39"/>
      <c r="D4975" s="39"/>
      <c r="E4975" s="35">
        <v>0.39100000000000001</v>
      </c>
      <c r="F4975" s="35">
        <v>25.34</v>
      </c>
    </row>
    <row r="4976" spans="1:6" outlineLevel="1" x14ac:dyDescent="0.25">
      <c r="B4976" s="34"/>
      <c r="C4976" s="39"/>
      <c r="D4976" s="39"/>
      <c r="E4976" s="35"/>
      <c r="F4976" s="35"/>
    </row>
    <row r="4977" spans="2:6" outlineLevel="1" x14ac:dyDescent="0.25">
      <c r="B4977" s="33" t="s">
        <v>1300</v>
      </c>
      <c r="C4977" s="50">
        <v>243.87</v>
      </c>
      <c r="D4977" s="50"/>
      <c r="E4977" s="40" t="s">
        <v>13</v>
      </c>
      <c r="F4977" s="40">
        <f>SUM(F4978:F4982)</f>
        <v>263.63119999999998</v>
      </c>
    </row>
    <row r="4978" spans="2:6" outlineLevel="1" x14ac:dyDescent="0.25">
      <c r="B4978" s="34" t="s">
        <v>1294</v>
      </c>
      <c r="C4978" s="39">
        <v>0.08</v>
      </c>
      <c r="D4978" s="39" t="s">
        <v>411</v>
      </c>
      <c r="E4978" s="35">
        <v>1211.3900000000001</v>
      </c>
      <c r="F4978" s="35">
        <f>+C4978*E4978</f>
        <v>96.911200000000008</v>
      </c>
    </row>
    <row r="4979" spans="2:6" outlineLevel="1" x14ac:dyDescent="0.25">
      <c r="B4979" s="34" t="s">
        <v>1295</v>
      </c>
      <c r="C4979" s="39">
        <v>1</v>
      </c>
      <c r="D4979" s="39" t="s">
        <v>13</v>
      </c>
      <c r="E4979" s="35">
        <v>9.56</v>
      </c>
      <c r="F4979" s="35">
        <f>+C4979*E4979</f>
        <v>9.56</v>
      </c>
    </row>
    <row r="4980" spans="2:6" outlineLevel="1" x14ac:dyDescent="0.25">
      <c r="B4980" s="34" t="s">
        <v>1296</v>
      </c>
      <c r="C4980" s="39">
        <v>1</v>
      </c>
      <c r="D4980" s="39" t="s">
        <v>13</v>
      </c>
      <c r="E4980" s="35">
        <v>47.2</v>
      </c>
      <c r="F4980" s="35">
        <f>+C4980*E4980</f>
        <v>47.2</v>
      </c>
    </row>
    <row r="4981" spans="2:6" outlineLevel="1" x14ac:dyDescent="0.25">
      <c r="B4981" s="34" t="s">
        <v>1301</v>
      </c>
      <c r="C4981" s="39">
        <v>1</v>
      </c>
      <c r="D4981" s="39" t="s">
        <v>13</v>
      </c>
      <c r="E4981" s="35">
        <v>77.2</v>
      </c>
      <c r="F4981" s="35">
        <f>+C4981*E4981</f>
        <v>77.2</v>
      </c>
    </row>
    <row r="4982" spans="2:6" outlineLevel="1" x14ac:dyDescent="0.25">
      <c r="B4982" s="34" t="s">
        <v>1297</v>
      </c>
      <c r="C4982" s="39"/>
      <c r="D4982" s="39"/>
      <c r="E4982" s="35">
        <v>0.33800000000000002</v>
      </c>
      <c r="F4982" s="35">
        <v>32.76</v>
      </c>
    </row>
    <row r="4983" spans="2:6" outlineLevel="1" x14ac:dyDescent="0.25">
      <c r="B4983" s="34"/>
      <c r="C4983" s="39"/>
      <c r="D4983" s="39"/>
      <c r="E4983" s="35"/>
      <c r="F4983" s="35"/>
    </row>
    <row r="4984" spans="2:6" outlineLevel="1" x14ac:dyDescent="0.25">
      <c r="B4984" s="33" t="s">
        <v>1302</v>
      </c>
      <c r="C4984" s="50">
        <v>399.55</v>
      </c>
      <c r="D4984" s="50"/>
      <c r="E4984" s="40" t="s">
        <v>13</v>
      </c>
      <c r="F4984" s="40">
        <f>SUM(F4985:F4989)</f>
        <v>414.35230000000001</v>
      </c>
    </row>
    <row r="4985" spans="2:6" outlineLevel="1" x14ac:dyDescent="0.25">
      <c r="B4985" s="34" t="s">
        <v>1299</v>
      </c>
      <c r="C4985" s="39">
        <v>0.08</v>
      </c>
      <c r="D4985" s="39" t="s">
        <v>411</v>
      </c>
      <c r="E4985" s="35">
        <v>2285</v>
      </c>
      <c r="F4985" s="35">
        <f>+C4985*E4985</f>
        <v>182.8</v>
      </c>
    </row>
    <row r="4986" spans="2:6" outlineLevel="1" x14ac:dyDescent="0.25">
      <c r="B4986" s="34" t="s">
        <v>1303</v>
      </c>
      <c r="C4986" s="39">
        <v>0.13</v>
      </c>
      <c r="D4986" s="39" t="s">
        <v>411</v>
      </c>
      <c r="E4986" s="35">
        <v>724.71</v>
      </c>
      <c r="F4986" s="35">
        <f>+C4986*E4986</f>
        <v>94.212300000000013</v>
      </c>
    </row>
    <row r="4987" spans="2:6" outlineLevel="1" x14ac:dyDescent="0.25">
      <c r="B4987" s="34" t="s">
        <v>1295</v>
      </c>
      <c r="C4987" s="39">
        <v>1</v>
      </c>
      <c r="D4987" s="39" t="s">
        <v>13</v>
      </c>
      <c r="E4987" s="35">
        <v>9.56</v>
      </c>
      <c r="F4987" s="35">
        <f>+C4987*E4987</f>
        <v>9.56</v>
      </c>
    </row>
    <row r="4988" spans="2:6" outlineLevel="1" x14ac:dyDescent="0.25">
      <c r="B4988" s="34" t="s">
        <v>1296</v>
      </c>
      <c r="C4988" s="39">
        <v>1</v>
      </c>
      <c r="D4988" s="39" t="s">
        <v>13</v>
      </c>
      <c r="E4988" s="35">
        <v>58.53</v>
      </c>
      <c r="F4988" s="35">
        <f>+C4988*E4988</f>
        <v>58.53</v>
      </c>
    </row>
    <row r="4989" spans="2:6" outlineLevel="1" x14ac:dyDescent="0.25">
      <c r="B4989" s="34" t="s">
        <v>1297</v>
      </c>
      <c r="C4989" s="39"/>
      <c r="D4989" s="39"/>
      <c r="E4989" s="35">
        <v>0.25</v>
      </c>
      <c r="F4989" s="35">
        <v>69.25</v>
      </c>
    </row>
    <row r="4990" spans="2:6" outlineLevel="1" x14ac:dyDescent="0.25">
      <c r="B4990" s="34"/>
      <c r="C4990" s="39"/>
      <c r="D4990" s="39"/>
      <c r="E4990" s="35"/>
      <c r="F4990" s="35"/>
    </row>
    <row r="4991" spans="2:6" outlineLevel="1" x14ac:dyDescent="0.25">
      <c r="B4991" s="33" t="s">
        <v>1304</v>
      </c>
      <c r="C4991" s="50">
        <v>209.36</v>
      </c>
      <c r="D4991" s="50"/>
      <c r="E4991" s="40" t="s">
        <v>13</v>
      </c>
      <c r="F4991" s="40">
        <v>209.78</v>
      </c>
    </row>
    <row r="4992" spans="2:6" outlineLevel="1" x14ac:dyDescent="0.25">
      <c r="B4992" s="34" t="s">
        <v>1299</v>
      </c>
      <c r="C4992" s="39">
        <v>0.1</v>
      </c>
      <c r="D4992" s="39" t="s">
        <v>411</v>
      </c>
      <c r="E4992" s="35">
        <v>1177.05</v>
      </c>
      <c r="F4992" s="35">
        <f>+C4992*E4992</f>
        <v>117.705</v>
      </c>
    </row>
    <row r="4993" spans="2:6" outlineLevel="1" x14ac:dyDescent="0.25">
      <c r="B4993" s="34" t="s">
        <v>1295</v>
      </c>
      <c r="C4993" s="39">
        <v>1</v>
      </c>
      <c r="D4993" s="39" t="s">
        <v>13</v>
      </c>
      <c r="E4993" s="35">
        <v>9.56</v>
      </c>
      <c r="F4993" s="35">
        <f>+C4993*E4993</f>
        <v>9.56</v>
      </c>
    </row>
    <row r="4994" spans="2:6" outlineLevel="1" x14ac:dyDescent="0.25">
      <c r="B4994" s="34" t="s">
        <v>1296</v>
      </c>
      <c r="C4994" s="39">
        <v>1</v>
      </c>
      <c r="D4994" s="39" t="s">
        <v>13</v>
      </c>
      <c r="E4994" s="35">
        <v>47.2</v>
      </c>
      <c r="F4994" s="35">
        <f>+C4994*E4994</f>
        <v>47.2</v>
      </c>
    </row>
    <row r="4995" spans="2:6" outlineLevel="1" x14ac:dyDescent="0.25">
      <c r="B4995" s="34" t="s">
        <v>1297</v>
      </c>
      <c r="C4995" s="39"/>
      <c r="D4995" s="39"/>
      <c r="E4995" s="35">
        <v>0.3</v>
      </c>
      <c r="F4995" s="35">
        <v>35.31</v>
      </c>
    </row>
    <row r="4996" spans="2:6" outlineLevel="1" x14ac:dyDescent="0.25">
      <c r="B4996" s="34"/>
      <c r="C4996" s="39"/>
      <c r="D4996" s="39"/>
      <c r="E4996" s="35"/>
      <c r="F4996" s="35"/>
    </row>
    <row r="4997" spans="2:6" outlineLevel="1" x14ac:dyDescent="0.25">
      <c r="B4997" s="33" t="s">
        <v>1305</v>
      </c>
      <c r="C4997" s="50">
        <v>124.61</v>
      </c>
      <c r="D4997" s="50"/>
      <c r="E4997" s="40" t="s">
        <v>13</v>
      </c>
      <c r="F4997" s="40">
        <f>SUM(F4998:F5001)</f>
        <v>124.56200000000001</v>
      </c>
    </row>
    <row r="4998" spans="2:6" outlineLevel="1" x14ac:dyDescent="0.25">
      <c r="B4998" s="34" t="s">
        <v>1299</v>
      </c>
      <c r="C4998" s="39">
        <v>0.1</v>
      </c>
      <c r="D4998" s="39" t="s">
        <v>411</v>
      </c>
      <c r="E4998" s="35">
        <v>470.82</v>
      </c>
      <c r="F4998" s="35">
        <f>+C4998*E4998</f>
        <v>47.082000000000001</v>
      </c>
    </row>
    <row r="4999" spans="2:6" outlineLevel="1" x14ac:dyDescent="0.25">
      <c r="B4999" s="34" t="s">
        <v>1295</v>
      </c>
      <c r="C4999" s="39">
        <v>1</v>
      </c>
      <c r="D4999" s="39" t="s">
        <v>13</v>
      </c>
      <c r="E4999" s="35">
        <v>9.56</v>
      </c>
      <c r="F4999" s="35">
        <f>+C4999*E4999</f>
        <v>9.56</v>
      </c>
    </row>
    <row r="5000" spans="2:6" outlineLevel="1" x14ac:dyDescent="0.25">
      <c r="B5000" s="34" t="s">
        <v>1296</v>
      </c>
      <c r="C5000" s="39">
        <v>1</v>
      </c>
      <c r="D5000" s="39" t="s">
        <v>13</v>
      </c>
      <c r="E5000" s="35">
        <v>47.2</v>
      </c>
      <c r="F5000" s="35">
        <f>+C5000*E5000</f>
        <v>47.2</v>
      </c>
    </row>
    <row r="5001" spans="2:6" outlineLevel="1" x14ac:dyDescent="0.25">
      <c r="B5001" s="34" t="s">
        <v>1297</v>
      </c>
      <c r="C5001" s="39"/>
      <c r="D5001" s="39"/>
      <c r="E5001" s="35">
        <v>0.44</v>
      </c>
      <c r="F5001" s="35">
        <v>20.72</v>
      </c>
    </row>
    <row r="5002" spans="2:6" outlineLevel="1" x14ac:dyDescent="0.25">
      <c r="B5002" s="34"/>
      <c r="C5002" s="39"/>
      <c r="D5002" s="39"/>
      <c r="E5002" s="35"/>
      <c r="F5002" s="35"/>
    </row>
    <row r="5003" spans="2:6" outlineLevel="1" x14ac:dyDescent="0.25">
      <c r="B5003" s="33" t="s">
        <v>1306</v>
      </c>
      <c r="C5003" s="50">
        <v>295.39</v>
      </c>
      <c r="D5003" s="50"/>
      <c r="E5003" s="40" t="s">
        <v>13</v>
      </c>
      <c r="F5003" s="40">
        <f>SUM(F5004:F5008)</f>
        <v>310.61230000000006</v>
      </c>
    </row>
    <row r="5004" spans="2:6" outlineLevel="1" x14ac:dyDescent="0.25">
      <c r="B5004" s="34" t="s">
        <v>1299</v>
      </c>
      <c r="C5004" s="39">
        <v>0.08</v>
      </c>
      <c r="D5004" s="39" t="s">
        <v>411</v>
      </c>
      <c r="E5004" s="35">
        <v>1200</v>
      </c>
      <c r="F5004" s="35">
        <f>+C5004*E5004</f>
        <v>96</v>
      </c>
    </row>
    <row r="5005" spans="2:6" outlineLevel="1" x14ac:dyDescent="0.25">
      <c r="B5005" s="34" t="s">
        <v>1303</v>
      </c>
      <c r="C5005" s="39">
        <v>0.13</v>
      </c>
      <c r="D5005" s="39" t="s">
        <v>411</v>
      </c>
      <c r="E5005" s="35">
        <v>724.71</v>
      </c>
      <c r="F5005" s="35">
        <f>+C5005*E5005</f>
        <v>94.212300000000013</v>
      </c>
    </row>
    <row r="5006" spans="2:6" outlineLevel="1" x14ac:dyDescent="0.25">
      <c r="B5006" s="34" t="s">
        <v>1295</v>
      </c>
      <c r="C5006" s="39">
        <v>1</v>
      </c>
      <c r="D5006" s="39" t="s">
        <v>13</v>
      </c>
      <c r="E5006" s="35">
        <v>9.56</v>
      </c>
      <c r="F5006" s="35">
        <f>+C5006*E5006</f>
        <v>9.56</v>
      </c>
    </row>
    <row r="5007" spans="2:6" outlineLevel="1" x14ac:dyDescent="0.25">
      <c r="B5007" s="34" t="s">
        <v>1296</v>
      </c>
      <c r="C5007" s="39">
        <v>1</v>
      </c>
      <c r="D5007" s="39" t="s">
        <v>13</v>
      </c>
      <c r="E5007" s="35">
        <v>58.53</v>
      </c>
      <c r="F5007" s="35">
        <f>+C5007*E5007</f>
        <v>58.53</v>
      </c>
    </row>
    <row r="5008" spans="2:6" outlineLevel="1" x14ac:dyDescent="0.25">
      <c r="B5008" s="34" t="s">
        <v>1297</v>
      </c>
      <c r="C5008" s="39"/>
      <c r="D5008" s="39"/>
      <c r="E5008" s="35">
        <v>0.27500000000000002</v>
      </c>
      <c r="F5008" s="35">
        <v>52.31</v>
      </c>
    </row>
    <row r="5009" spans="1:6" outlineLevel="1" x14ac:dyDescent="0.25">
      <c r="B5009" s="34"/>
      <c r="C5009" s="39"/>
      <c r="D5009" s="39"/>
      <c r="E5009" s="35"/>
      <c r="F5009" s="35"/>
    </row>
    <row r="5010" spans="1:6" outlineLevel="1" x14ac:dyDescent="0.25">
      <c r="B5010" s="33" t="s">
        <v>1307</v>
      </c>
      <c r="C5010" s="50">
        <v>372.59</v>
      </c>
      <c r="D5010" s="50"/>
      <c r="E5010" s="40" t="s">
        <v>13</v>
      </c>
      <c r="F5010" s="40">
        <f>SUM(F5011:F5016)</f>
        <v>387.81230000000005</v>
      </c>
    </row>
    <row r="5011" spans="1:6" outlineLevel="1" x14ac:dyDescent="0.25">
      <c r="B5011" s="34" t="s">
        <v>1299</v>
      </c>
      <c r="C5011" s="39">
        <v>0.08</v>
      </c>
      <c r="D5011" s="39" t="s">
        <v>411</v>
      </c>
      <c r="E5011" s="35">
        <v>1200</v>
      </c>
      <c r="F5011" s="35">
        <f>+C5011*E5011</f>
        <v>96</v>
      </c>
    </row>
    <row r="5012" spans="1:6" outlineLevel="1" x14ac:dyDescent="0.25">
      <c r="B5012" s="34" t="s">
        <v>1303</v>
      </c>
      <c r="C5012" s="39">
        <v>0.13</v>
      </c>
      <c r="D5012" s="39" t="s">
        <v>411</v>
      </c>
      <c r="E5012" s="35">
        <v>724.71</v>
      </c>
      <c r="F5012" s="35">
        <f>+C5012*E5012</f>
        <v>94.212300000000013</v>
      </c>
    </row>
    <row r="5013" spans="1:6" outlineLevel="1" x14ac:dyDescent="0.25">
      <c r="B5013" s="34" t="s">
        <v>1295</v>
      </c>
      <c r="C5013" s="39">
        <v>1</v>
      </c>
      <c r="D5013" s="39" t="s">
        <v>13</v>
      </c>
      <c r="E5013" s="35">
        <v>9.56</v>
      </c>
      <c r="F5013" s="35">
        <f>+C5013*E5013</f>
        <v>9.56</v>
      </c>
    </row>
    <row r="5014" spans="1:6" outlineLevel="1" x14ac:dyDescent="0.25">
      <c r="B5014" s="34" t="s">
        <v>1296</v>
      </c>
      <c r="C5014" s="39">
        <v>1</v>
      </c>
      <c r="D5014" s="39" t="s">
        <v>13</v>
      </c>
      <c r="E5014" s="35">
        <v>58.53</v>
      </c>
      <c r="F5014" s="35">
        <f>+C5014*E5014</f>
        <v>58.53</v>
      </c>
    </row>
    <row r="5015" spans="1:6" outlineLevel="1" x14ac:dyDescent="0.25">
      <c r="B5015" s="34" t="s">
        <v>1301</v>
      </c>
      <c r="C5015" s="39">
        <v>1</v>
      </c>
      <c r="D5015" s="39" t="s">
        <v>13</v>
      </c>
      <c r="E5015" s="35">
        <v>77.2</v>
      </c>
      <c r="F5015" s="35">
        <f>+C5015*E5015</f>
        <v>77.2</v>
      </c>
    </row>
    <row r="5016" spans="1:6" outlineLevel="1" x14ac:dyDescent="0.25">
      <c r="B5016" s="34" t="s">
        <v>1297</v>
      </c>
      <c r="C5016" s="39"/>
      <c r="D5016" s="39"/>
      <c r="E5016" s="35">
        <v>0.27500000000000002</v>
      </c>
      <c r="F5016" s="35">
        <v>52.31</v>
      </c>
    </row>
    <row r="5018" spans="1:6" s="5" customFormat="1" x14ac:dyDescent="0.25">
      <c r="A5018" s="76"/>
      <c r="B5018" s="6" t="s">
        <v>1308</v>
      </c>
      <c r="C5018" s="48"/>
      <c r="D5018" s="48"/>
      <c r="E5018" s="7"/>
      <c r="F5018" s="7"/>
    </row>
    <row r="5019" spans="1:6" outlineLevel="1" x14ac:dyDescent="0.25">
      <c r="B5019" s="34"/>
      <c r="C5019" s="39"/>
      <c r="D5019" s="39"/>
      <c r="E5019" s="35"/>
      <c r="F5019" s="35"/>
    </row>
    <row r="5020" spans="1:6" outlineLevel="1" x14ac:dyDescent="0.25">
      <c r="B5020" s="33" t="s">
        <v>1309</v>
      </c>
      <c r="C5020" s="50"/>
      <c r="D5020" s="50"/>
      <c r="E5020" s="40" t="s">
        <v>13</v>
      </c>
      <c r="F5020" s="40">
        <f>SUM(F5021:F5026)</f>
        <v>869.65275999999994</v>
      </c>
    </row>
    <row r="5021" spans="1:6" outlineLevel="1" x14ac:dyDescent="0.25">
      <c r="B5021" s="34" t="s">
        <v>1310</v>
      </c>
      <c r="C5021" s="39">
        <v>1</v>
      </c>
      <c r="D5021" s="39" t="s">
        <v>13</v>
      </c>
      <c r="E5021" s="35">
        <v>45.24</v>
      </c>
      <c r="F5021" s="35">
        <f t="shared" ref="F5021:F5026" si="158">+C5021*E5021</f>
        <v>45.24</v>
      </c>
    </row>
    <row r="5022" spans="1:6" outlineLevel="1" x14ac:dyDescent="0.25">
      <c r="B5022" s="34" t="s">
        <v>1311</v>
      </c>
      <c r="C5022" s="39">
        <v>0.105</v>
      </c>
      <c r="D5022" s="39" t="s">
        <v>252</v>
      </c>
      <c r="E5022" s="35">
        <v>4298.24</v>
      </c>
      <c r="F5022" s="35">
        <f t="shared" si="158"/>
        <v>451.31519999999995</v>
      </c>
    </row>
    <row r="5023" spans="1:6" outlineLevel="1" x14ac:dyDescent="0.25">
      <c r="B5023" s="34" t="s">
        <v>1312</v>
      </c>
      <c r="C5023" s="39">
        <v>2.1999999999999999E-2</v>
      </c>
      <c r="D5023" s="39" t="s">
        <v>252</v>
      </c>
      <c r="E5023" s="35">
        <v>5183.34</v>
      </c>
      <c r="F5023" s="35">
        <f t="shared" si="158"/>
        <v>114.03348</v>
      </c>
    </row>
    <row r="5024" spans="1:6" outlineLevel="1" x14ac:dyDescent="0.25">
      <c r="B5024" s="34" t="s">
        <v>1313</v>
      </c>
      <c r="C5024" s="39">
        <v>8.7999999999999995E-2</v>
      </c>
      <c r="D5024" s="39" t="s">
        <v>256</v>
      </c>
      <c r="E5024" s="35">
        <v>210.41</v>
      </c>
      <c r="F5024" s="35">
        <f t="shared" si="158"/>
        <v>18.516079999999999</v>
      </c>
    </row>
    <row r="5025" spans="2:6" outlineLevel="1" x14ac:dyDescent="0.25">
      <c r="B5025" s="34" t="s">
        <v>1314</v>
      </c>
      <c r="C5025" s="39">
        <v>1</v>
      </c>
      <c r="D5025" s="39" t="s">
        <v>13</v>
      </c>
      <c r="E5025" s="35">
        <v>160.97999999999999</v>
      </c>
      <c r="F5025" s="35">
        <f t="shared" si="158"/>
        <v>160.97999999999999</v>
      </c>
    </row>
    <row r="5026" spans="2:6" outlineLevel="1" x14ac:dyDescent="0.25">
      <c r="B5026" s="34" t="s">
        <v>1315</v>
      </c>
      <c r="C5026" s="39">
        <v>0.8</v>
      </c>
      <c r="D5026" s="39" t="s">
        <v>290</v>
      </c>
      <c r="E5026" s="35">
        <v>99.46</v>
      </c>
      <c r="F5026" s="35">
        <f t="shared" si="158"/>
        <v>79.567999999999998</v>
      </c>
    </row>
    <row r="5027" spans="2:6" outlineLevel="1" x14ac:dyDescent="0.25">
      <c r="B5027" s="34"/>
      <c r="C5027" s="39"/>
      <c r="D5027" s="39"/>
      <c r="E5027" s="35"/>
      <c r="F5027" s="35"/>
    </row>
    <row r="5028" spans="2:6" outlineLevel="1" x14ac:dyDescent="0.25">
      <c r="B5028" s="33" t="s">
        <v>1316</v>
      </c>
      <c r="C5028" s="50"/>
      <c r="D5028" s="50"/>
      <c r="E5028" s="40" t="s">
        <v>13</v>
      </c>
      <c r="F5028" s="40">
        <f>SUM(F5029:F5035)</f>
        <v>1769.3343600000001</v>
      </c>
    </row>
    <row r="5029" spans="2:6" outlineLevel="1" x14ac:dyDescent="0.25">
      <c r="B5029" s="34" t="s">
        <v>1310</v>
      </c>
      <c r="C5029" s="39">
        <v>1</v>
      </c>
      <c r="D5029" s="39" t="s">
        <v>13</v>
      </c>
      <c r="E5029" s="35">
        <v>67.86</v>
      </c>
      <c r="F5029" s="35">
        <f t="shared" ref="F5029:F5035" si="159">+C5029*E5029</f>
        <v>67.86</v>
      </c>
    </row>
    <row r="5030" spans="2:6" outlineLevel="1" x14ac:dyDescent="0.25">
      <c r="B5030" s="34" t="s">
        <v>1317</v>
      </c>
      <c r="C5030" s="39">
        <v>0.08</v>
      </c>
      <c r="D5030" s="39" t="s">
        <v>252</v>
      </c>
      <c r="E5030" s="35">
        <v>1356.89</v>
      </c>
      <c r="F5030" s="35">
        <f t="shared" si="159"/>
        <v>108.55120000000001</v>
      </c>
    </row>
    <row r="5031" spans="2:6" outlineLevel="1" x14ac:dyDescent="0.25">
      <c r="B5031" s="34" t="s">
        <v>1318</v>
      </c>
      <c r="C5031" s="39">
        <v>1</v>
      </c>
      <c r="D5031" s="39" t="s">
        <v>13</v>
      </c>
      <c r="E5031" s="35">
        <v>1377.16</v>
      </c>
      <c r="F5031" s="35">
        <f t="shared" si="159"/>
        <v>1377.16</v>
      </c>
    </row>
    <row r="5032" spans="2:6" outlineLevel="1" x14ac:dyDescent="0.25">
      <c r="B5032" s="34" t="s">
        <v>1319</v>
      </c>
      <c r="C5032" s="39">
        <v>0.15</v>
      </c>
      <c r="D5032" s="39" t="s">
        <v>231</v>
      </c>
      <c r="E5032" s="35">
        <v>57.82</v>
      </c>
      <c r="F5032" s="35">
        <f t="shared" si="159"/>
        <v>8.673</v>
      </c>
    </row>
    <row r="5033" spans="2:6" outlineLevel="1" x14ac:dyDescent="0.25">
      <c r="B5033" s="34" t="s">
        <v>1320</v>
      </c>
      <c r="C5033" s="39">
        <v>0.17599999999999999</v>
      </c>
      <c r="D5033" s="39" t="s">
        <v>256</v>
      </c>
      <c r="E5033" s="35">
        <v>210.41</v>
      </c>
      <c r="F5033" s="35">
        <f t="shared" si="159"/>
        <v>37.032159999999998</v>
      </c>
    </row>
    <row r="5034" spans="2:6" outlineLevel="1" x14ac:dyDescent="0.25">
      <c r="B5034" s="34" t="s">
        <v>1315</v>
      </c>
      <c r="C5034" s="39">
        <v>0.8</v>
      </c>
      <c r="D5034" s="39" t="s">
        <v>290</v>
      </c>
      <c r="E5034" s="35">
        <v>99.46</v>
      </c>
      <c r="F5034" s="35">
        <f t="shared" si="159"/>
        <v>79.567999999999998</v>
      </c>
    </row>
    <row r="5035" spans="2:6" outlineLevel="1" x14ac:dyDescent="0.25">
      <c r="B5035" s="34" t="s">
        <v>1321</v>
      </c>
      <c r="C5035" s="39">
        <v>1</v>
      </c>
      <c r="D5035" s="39" t="s">
        <v>13</v>
      </c>
      <c r="E5035" s="35">
        <v>90.49</v>
      </c>
      <c r="F5035" s="35">
        <f t="shared" si="159"/>
        <v>90.49</v>
      </c>
    </row>
    <row r="5036" spans="2:6" outlineLevel="1" x14ac:dyDescent="0.25">
      <c r="B5036" s="34"/>
      <c r="C5036" s="39"/>
      <c r="D5036" s="39"/>
      <c r="E5036" s="35"/>
      <c r="F5036" s="35"/>
    </row>
    <row r="5037" spans="2:6" outlineLevel="1" x14ac:dyDescent="0.25">
      <c r="B5037" s="33" t="s">
        <v>1322</v>
      </c>
      <c r="C5037" s="50"/>
      <c r="D5037" s="50"/>
      <c r="E5037" s="40" t="s">
        <v>13</v>
      </c>
      <c r="F5037" s="40">
        <f>SUM(F5038:F5044)</f>
        <v>1840.13436</v>
      </c>
    </row>
    <row r="5038" spans="2:6" outlineLevel="1" x14ac:dyDescent="0.25">
      <c r="B5038" s="34" t="s">
        <v>1310</v>
      </c>
      <c r="C5038" s="39">
        <v>1</v>
      </c>
      <c r="D5038" s="39" t="s">
        <v>13</v>
      </c>
      <c r="E5038" s="35">
        <v>67.86</v>
      </c>
      <c r="F5038" s="35">
        <f t="shared" ref="F5038:F5044" si="160">+C5038*E5038</f>
        <v>67.86</v>
      </c>
    </row>
    <row r="5039" spans="2:6" outlineLevel="1" x14ac:dyDescent="0.25">
      <c r="B5039" s="34" t="s">
        <v>1317</v>
      </c>
      <c r="C5039" s="39">
        <v>0.08</v>
      </c>
      <c r="D5039" s="39" t="s">
        <v>252</v>
      </c>
      <c r="E5039" s="35">
        <v>1356.89</v>
      </c>
      <c r="F5039" s="35">
        <f t="shared" si="160"/>
        <v>108.55120000000001</v>
      </c>
    </row>
    <row r="5040" spans="2:6" outlineLevel="1" x14ac:dyDescent="0.25">
      <c r="B5040" s="34" t="s">
        <v>1318</v>
      </c>
      <c r="C5040" s="39">
        <v>1</v>
      </c>
      <c r="D5040" s="39" t="s">
        <v>13</v>
      </c>
      <c r="E5040" s="35">
        <v>1447.96</v>
      </c>
      <c r="F5040" s="35">
        <f t="shared" si="160"/>
        <v>1447.96</v>
      </c>
    </row>
    <row r="5041" spans="2:6" outlineLevel="1" x14ac:dyDescent="0.25">
      <c r="B5041" s="34" t="s">
        <v>1319</v>
      </c>
      <c r="C5041" s="39">
        <v>0.15</v>
      </c>
      <c r="D5041" s="39" t="s">
        <v>231</v>
      </c>
      <c r="E5041" s="35">
        <v>57.82</v>
      </c>
      <c r="F5041" s="35">
        <f t="shared" si="160"/>
        <v>8.673</v>
      </c>
    </row>
    <row r="5042" spans="2:6" outlineLevel="1" x14ac:dyDescent="0.25">
      <c r="B5042" s="34" t="s">
        <v>1320</v>
      </c>
      <c r="C5042" s="39">
        <v>0.17599999999999999</v>
      </c>
      <c r="D5042" s="39" t="s">
        <v>256</v>
      </c>
      <c r="E5042" s="35">
        <v>210.41</v>
      </c>
      <c r="F5042" s="35">
        <f t="shared" si="160"/>
        <v>37.032159999999998</v>
      </c>
    </row>
    <row r="5043" spans="2:6" outlineLevel="1" x14ac:dyDescent="0.25">
      <c r="B5043" s="34" t="s">
        <v>1315</v>
      </c>
      <c r="C5043" s="39">
        <v>0.8</v>
      </c>
      <c r="D5043" s="39" t="s">
        <v>290</v>
      </c>
      <c r="E5043" s="35">
        <v>99.46</v>
      </c>
      <c r="F5043" s="35">
        <f t="shared" si="160"/>
        <v>79.567999999999998</v>
      </c>
    </row>
    <row r="5044" spans="2:6" outlineLevel="1" x14ac:dyDescent="0.25">
      <c r="B5044" s="34" t="s">
        <v>1321</v>
      </c>
      <c r="C5044" s="39">
        <v>1</v>
      </c>
      <c r="D5044" s="39" t="s">
        <v>13</v>
      </c>
      <c r="E5044" s="35">
        <v>90.49</v>
      </c>
      <c r="F5044" s="35">
        <f t="shared" si="160"/>
        <v>90.49</v>
      </c>
    </row>
    <row r="5045" spans="2:6" outlineLevel="1" x14ac:dyDescent="0.25">
      <c r="B5045" s="34"/>
      <c r="C5045" s="39"/>
      <c r="D5045" s="39"/>
      <c r="E5045" s="35"/>
      <c r="F5045" s="35"/>
    </row>
    <row r="5046" spans="2:6" outlineLevel="1" x14ac:dyDescent="0.25">
      <c r="B5046" s="33" t="s">
        <v>1323</v>
      </c>
      <c r="C5046" s="50"/>
      <c r="D5046" s="50"/>
      <c r="E5046" s="40" t="s">
        <v>13</v>
      </c>
      <c r="F5046" s="40">
        <f>SUM(F5047:F5053)</f>
        <v>1522.9743599999999</v>
      </c>
    </row>
    <row r="5047" spans="2:6" outlineLevel="1" x14ac:dyDescent="0.25">
      <c r="B5047" s="34" t="s">
        <v>1310</v>
      </c>
      <c r="C5047" s="39">
        <v>1</v>
      </c>
      <c r="D5047" s="39" t="s">
        <v>13</v>
      </c>
      <c r="E5047" s="35">
        <v>67.86</v>
      </c>
      <c r="F5047" s="35">
        <f t="shared" ref="F5047:F5053" si="161">+C5047*E5047</f>
        <v>67.86</v>
      </c>
    </row>
    <row r="5048" spans="2:6" outlineLevel="1" x14ac:dyDescent="0.25">
      <c r="B5048" s="34" t="s">
        <v>1317</v>
      </c>
      <c r="C5048" s="39">
        <v>0.08</v>
      </c>
      <c r="D5048" s="39" t="s">
        <v>252</v>
      </c>
      <c r="E5048" s="35">
        <v>1356.89</v>
      </c>
      <c r="F5048" s="35">
        <f t="shared" si="161"/>
        <v>108.55120000000001</v>
      </c>
    </row>
    <row r="5049" spans="2:6" outlineLevel="1" x14ac:dyDescent="0.25">
      <c r="B5049" s="34" t="s">
        <v>1318</v>
      </c>
      <c r="C5049" s="39">
        <v>1</v>
      </c>
      <c r="D5049" s="39" t="s">
        <v>13</v>
      </c>
      <c r="E5049" s="35">
        <v>1130.8</v>
      </c>
      <c r="F5049" s="35">
        <f t="shared" si="161"/>
        <v>1130.8</v>
      </c>
    </row>
    <row r="5050" spans="2:6" outlineLevel="1" x14ac:dyDescent="0.25">
      <c r="B5050" s="34" t="s">
        <v>1319</v>
      </c>
      <c r="C5050" s="39">
        <v>0.15</v>
      </c>
      <c r="D5050" s="39" t="s">
        <v>231</v>
      </c>
      <c r="E5050" s="35">
        <v>57.82</v>
      </c>
      <c r="F5050" s="35">
        <f t="shared" si="161"/>
        <v>8.673</v>
      </c>
    </row>
    <row r="5051" spans="2:6" outlineLevel="1" x14ac:dyDescent="0.25">
      <c r="B5051" s="34" t="s">
        <v>1320</v>
      </c>
      <c r="C5051" s="39">
        <v>0.17599999999999999</v>
      </c>
      <c r="D5051" s="39" t="s">
        <v>256</v>
      </c>
      <c r="E5051" s="35">
        <v>210.41</v>
      </c>
      <c r="F5051" s="35">
        <f t="shared" si="161"/>
        <v>37.032159999999998</v>
      </c>
    </row>
    <row r="5052" spans="2:6" outlineLevel="1" x14ac:dyDescent="0.25">
      <c r="B5052" s="34" t="s">
        <v>1315</v>
      </c>
      <c r="C5052" s="39">
        <v>0.8</v>
      </c>
      <c r="D5052" s="39" t="s">
        <v>290</v>
      </c>
      <c r="E5052" s="35">
        <v>99.46</v>
      </c>
      <c r="F5052" s="35">
        <f t="shared" si="161"/>
        <v>79.567999999999998</v>
      </c>
    </row>
    <row r="5053" spans="2:6" outlineLevel="1" x14ac:dyDescent="0.25">
      <c r="B5053" s="34" t="s">
        <v>1321</v>
      </c>
      <c r="C5053" s="39">
        <v>1</v>
      </c>
      <c r="D5053" s="39" t="s">
        <v>13</v>
      </c>
      <c r="E5053" s="35">
        <v>90.49</v>
      </c>
      <c r="F5053" s="35">
        <f t="shared" si="161"/>
        <v>90.49</v>
      </c>
    </row>
    <row r="5054" spans="2:6" outlineLevel="1" x14ac:dyDescent="0.25">
      <c r="B5054" s="34"/>
      <c r="C5054" s="39"/>
      <c r="D5054" s="39"/>
      <c r="E5054" s="35"/>
      <c r="F5054" s="35"/>
    </row>
    <row r="5055" spans="2:6" outlineLevel="1" x14ac:dyDescent="0.25">
      <c r="B5055" s="33" t="s">
        <v>1324</v>
      </c>
      <c r="C5055" s="50"/>
      <c r="D5055" s="50"/>
      <c r="E5055" s="40" t="s">
        <v>13</v>
      </c>
      <c r="F5055" s="40">
        <f>SUM(F5056:F5062)</f>
        <v>1792.65436</v>
      </c>
    </row>
    <row r="5056" spans="2:6" outlineLevel="1" x14ac:dyDescent="0.25">
      <c r="B5056" s="34" t="s">
        <v>1310</v>
      </c>
      <c r="C5056" s="39">
        <v>1</v>
      </c>
      <c r="D5056" s="39" t="s">
        <v>13</v>
      </c>
      <c r="E5056" s="35">
        <v>67.86</v>
      </c>
      <c r="F5056" s="35">
        <f t="shared" ref="F5056:F5062" si="162">+C5056*E5056</f>
        <v>67.86</v>
      </c>
    </row>
    <row r="5057" spans="2:6" outlineLevel="1" x14ac:dyDescent="0.25">
      <c r="B5057" s="34" t="s">
        <v>1317</v>
      </c>
      <c r="C5057" s="39">
        <v>0.08</v>
      </c>
      <c r="D5057" s="39" t="s">
        <v>252</v>
      </c>
      <c r="E5057" s="35">
        <v>1356.89</v>
      </c>
      <c r="F5057" s="35">
        <f t="shared" si="162"/>
        <v>108.55120000000001</v>
      </c>
    </row>
    <row r="5058" spans="2:6" outlineLevel="1" x14ac:dyDescent="0.25">
      <c r="B5058" s="34" t="s">
        <v>1318</v>
      </c>
      <c r="C5058" s="39">
        <v>1</v>
      </c>
      <c r="D5058" s="39" t="s">
        <v>13</v>
      </c>
      <c r="E5058" s="35">
        <v>1400.48</v>
      </c>
      <c r="F5058" s="35">
        <f t="shared" si="162"/>
        <v>1400.48</v>
      </c>
    </row>
    <row r="5059" spans="2:6" outlineLevel="1" x14ac:dyDescent="0.25">
      <c r="B5059" s="34" t="s">
        <v>1319</v>
      </c>
      <c r="C5059" s="39">
        <v>0.15</v>
      </c>
      <c r="D5059" s="39" t="s">
        <v>231</v>
      </c>
      <c r="E5059" s="35">
        <v>57.82</v>
      </c>
      <c r="F5059" s="35">
        <f t="shared" si="162"/>
        <v>8.673</v>
      </c>
    </row>
    <row r="5060" spans="2:6" outlineLevel="1" x14ac:dyDescent="0.25">
      <c r="B5060" s="34" t="s">
        <v>1320</v>
      </c>
      <c r="C5060" s="39">
        <v>0.17599999999999999</v>
      </c>
      <c r="D5060" s="39" t="s">
        <v>256</v>
      </c>
      <c r="E5060" s="35">
        <v>210.41</v>
      </c>
      <c r="F5060" s="35">
        <f t="shared" si="162"/>
        <v>37.032159999999998</v>
      </c>
    </row>
    <row r="5061" spans="2:6" outlineLevel="1" x14ac:dyDescent="0.25">
      <c r="B5061" s="34" t="s">
        <v>1315</v>
      </c>
      <c r="C5061" s="39">
        <v>0.8</v>
      </c>
      <c r="D5061" s="39" t="s">
        <v>290</v>
      </c>
      <c r="E5061" s="35">
        <v>99.46</v>
      </c>
      <c r="F5061" s="35">
        <f t="shared" si="162"/>
        <v>79.567999999999998</v>
      </c>
    </row>
    <row r="5062" spans="2:6" outlineLevel="1" x14ac:dyDescent="0.25">
      <c r="B5062" s="34" t="s">
        <v>1321</v>
      </c>
      <c r="C5062" s="39">
        <v>1</v>
      </c>
      <c r="D5062" s="39" t="s">
        <v>13</v>
      </c>
      <c r="E5062" s="35">
        <v>90.49</v>
      </c>
      <c r="F5062" s="35">
        <f t="shared" si="162"/>
        <v>90.49</v>
      </c>
    </row>
    <row r="5063" spans="2:6" outlineLevel="1" x14ac:dyDescent="0.25">
      <c r="B5063" s="34"/>
      <c r="C5063" s="39"/>
      <c r="D5063" s="39"/>
      <c r="E5063" s="35"/>
      <c r="F5063" s="35"/>
    </row>
    <row r="5064" spans="2:6" outlineLevel="1" x14ac:dyDescent="0.25">
      <c r="B5064" s="33" t="s">
        <v>1325</v>
      </c>
      <c r="C5064" s="50"/>
      <c r="D5064" s="50"/>
      <c r="E5064" s="40" t="s">
        <v>13</v>
      </c>
      <c r="F5064" s="40">
        <f>SUM(F5065:F5071)</f>
        <v>1478.9743599999999</v>
      </c>
    </row>
    <row r="5065" spans="2:6" outlineLevel="1" x14ac:dyDescent="0.25">
      <c r="B5065" s="34" t="s">
        <v>1310</v>
      </c>
      <c r="C5065" s="39">
        <v>1</v>
      </c>
      <c r="D5065" s="39" t="s">
        <v>13</v>
      </c>
      <c r="E5065" s="35">
        <v>67.86</v>
      </c>
      <c r="F5065" s="35">
        <f t="shared" ref="F5065:F5071" si="163">+C5065*E5065</f>
        <v>67.86</v>
      </c>
    </row>
    <row r="5066" spans="2:6" outlineLevel="1" x14ac:dyDescent="0.25">
      <c r="B5066" s="34" t="s">
        <v>1317</v>
      </c>
      <c r="C5066" s="39">
        <v>0.08</v>
      </c>
      <c r="D5066" s="39" t="s">
        <v>252</v>
      </c>
      <c r="E5066" s="35">
        <v>1356.89</v>
      </c>
      <c r="F5066" s="35">
        <f t="shared" si="163"/>
        <v>108.55120000000001</v>
      </c>
    </row>
    <row r="5067" spans="2:6" outlineLevel="1" x14ac:dyDescent="0.25">
      <c r="B5067" s="34" t="s">
        <v>1318</v>
      </c>
      <c r="C5067" s="39">
        <v>1</v>
      </c>
      <c r="D5067" s="39" t="s">
        <v>13</v>
      </c>
      <c r="E5067" s="35">
        <v>1086.8</v>
      </c>
      <c r="F5067" s="35">
        <f t="shared" si="163"/>
        <v>1086.8</v>
      </c>
    </row>
    <row r="5068" spans="2:6" outlineLevel="1" x14ac:dyDescent="0.25">
      <c r="B5068" s="34" t="s">
        <v>1319</v>
      </c>
      <c r="C5068" s="39">
        <v>0.15</v>
      </c>
      <c r="D5068" s="39" t="s">
        <v>231</v>
      </c>
      <c r="E5068" s="35">
        <v>57.82</v>
      </c>
      <c r="F5068" s="35">
        <f t="shared" si="163"/>
        <v>8.673</v>
      </c>
    </row>
    <row r="5069" spans="2:6" outlineLevel="1" x14ac:dyDescent="0.25">
      <c r="B5069" s="34" t="s">
        <v>1320</v>
      </c>
      <c r="C5069" s="39">
        <v>0.17599999999999999</v>
      </c>
      <c r="D5069" s="39" t="s">
        <v>256</v>
      </c>
      <c r="E5069" s="35">
        <v>210.41</v>
      </c>
      <c r="F5069" s="35">
        <f t="shared" si="163"/>
        <v>37.032159999999998</v>
      </c>
    </row>
    <row r="5070" spans="2:6" outlineLevel="1" x14ac:dyDescent="0.25">
      <c r="B5070" s="34" t="s">
        <v>1315</v>
      </c>
      <c r="C5070" s="39">
        <v>0.8</v>
      </c>
      <c r="D5070" s="39" t="s">
        <v>290</v>
      </c>
      <c r="E5070" s="35">
        <v>99.46</v>
      </c>
      <c r="F5070" s="35">
        <f t="shared" si="163"/>
        <v>79.567999999999998</v>
      </c>
    </row>
    <row r="5071" spans="2:6" outlineLevel="1" x14ac:dyDescent="0.25">
      <c r="B5071" s="34" t="s">
        <v>1321</v>
      </c>
      <c r="C5071" s="39">
        <v>1</v>
      </c>
      <c r="D5071" s="39" t="s">
        <v>13</v>
      </c>
      <c r="E5071" s="35">
        <v>90.49</v>
      </c>
      <c r="F5071" s="35">
        <f t="shared" si="163"/>
        <v>90.49</v>
      </c>
    </row>
    <row r="5072" spans="2:6" outlineLevel="1" x14ac:dyDescent="0.25">
      <c r="B5072" s="34"/>
      <c r="C5072" s="39"/>
      <c r="D5072" s="39"/>
      <c r="E5072" s="35"/>
      <c r="F5072" s="35"/>
    </row>
    <row r="5073" spans="2:6" outlineLevel="1" x14ac:dyDescent="0.25">
      <c r="B5073" s="33" t="s">
        <v>1326</v>
      </c>
      <c r="C5073" s="50"/>
      <c r="D5073" s="50"/>
      <c r="E5073" s="40" t="s">
        <v>13</v>
      </c>
      <c r="F5073" s="40">
        <f>SUM(F5074:F5080)</f>
        <v>1736.85436</v>
      </c>
    </row>
    <row r="5074" spans="2:6" outlineLevel="1" x14ac:dyDescent="0.25">
      <c r="B5074" s="34" t="s">
        <v>1310</v>
      </c>
      <c r="C5074" s="39">
        <v>1</v>
      </c>
      <c r="D5074" s="39" t="s">
        <v>13</v>
      </c>
      <c r="E5074" s="35">
        <v>67.86</v>
      </c>
      <c r="F5074" s="35">
        <f t="shared" ref="F5074:F5080" si="164">+C5074*E5074</f>
        <v>67.86</v>
      </c>
    </row>
    <row r="5075" spans="2:6" outlineLevel="1" x14ac:dyDescent="0.25">
      <c r="B5075" s="34" t="s">
        <v>1317</v>
      </c>
      <c r="C5075" s="39">
        <v>0.08</v>
      </c>
      <c r="D5075" s="39" t="s">
        <v>252</v>
      </c>
      <c r="E5075" s="35">
        <v>1356.89</v>
      </c>
      <c r="F5075" s="35">
        <f t="shared" si="164"/>
        <v>108.55120000000001</v>
      </c>
    </row>
    <row r="5076" spans="2:6" outlineLevel="1" x14ac:dyDescent="0.25">
      <c r="B5076" s="34" t="s">
        <v>1318</v>
      </c>
      <c r="C5076" s="39">
        <v>1</v>
      </c>
      <c r="D5076" s="39" t="s">
        <v>13</v>
      </c>
      <c r="E5076" s="35">
        <v>1344.68</v>
      </c>
      <c r="F5076" s="35">
        <f t="shared" si="164"/>
        <v>1344.68</v>
      </c>
    </row>
    <row r="5077" spans="2:6" outlineLevel="1" x14ac:dyDescent="0.25">
      <c r="B5077" s="34" t="s">
        <v>1319</v>
      </c>
      <c r="C5077" s="39">
        <v>0.15</v>
      </c>
      <c r="D5077" s="39" t="s">
        <v>231</v>
      </c>
      <c r="E5077" s="35">
        <v>57.82</v>
      </c>
      <c r="F5077" s="35">
        <f t="shared" si="164"/>
        <v>8.673</v>
      </c>
    </row>
    <row r="5078" spans="2:6" outlineLevel="1" x14ac:dyDescent="0.25">
      <c r="B5078" s="34" t="s">
        <v>1320</v>
      </c>
      <c r="C5078" s="39">
        <v>0.17599999999999999</v>
      </c>
      <c r="D5078" s="39" t="s">
        <v>256</v>
      </c>
      <c r="E5078" s="35">
        <v>210.41</v>
      </c>
      <c r="F5078" s="35">
        <f t="shared" si="164"/>
        <v>37.032159999999998</v>
      </c>
    </row>
    <row r="5079" spans="2:6" outlineLevel="1" x14ac:dyDescent="0.25">
      <c r="B5079" s="34" t="s">
        <v>1315</v>
      </c>
      <c r="C5079" s="39">
        <v>0.8</v>
      </c>
      <c r="D5079" s="39" t="s">
        <v>290</v>
      </c>
      <c r="E5079" s="35">
        <v>99.46</v>
      </c>
      <c r="F5079" s="35">
        <f t="shared" si="164"/>
        <v>79.567999999999998</v>
      </c>
    </row>
    <row r="5080" spans="2:6" outlineLevel="1" x14ac:dyDescent="0.25">
      <c r="B5080" s="34" t="s">
        <v>1321</v>
      </c>
      <c r="C5080" s="39">
        <v>1</v>
      </c>
      <c r="D5080" s="39" t="s">
        <v>13</v>
      </c>
      <c r="E5080" s="35">
        <v>90.49</v>
      </c>
      <c r="F5080" s="35">
        <f t="shared" si="164"/>
        <v>90.49</v>
      </c>
    </row>
    <row r="5081" spans="2:6" outlineLevel="1" x14ac:dyDescent="0.25">
      <c r="B5081" s="34"/>
      <c r="C5081" s="39"/>
      <c r="D5081" s="39"/>
      <c r="E5081" s="35"/>
      <c r="F5081" s="35"/>
    </row>
    <row r="5082" spans="2:6" outlineLevel="1" x14ac:dyDescent="0.25">
      <c r="B5082" s="33" t="s">
        <v>1327</v>
      </c>
      <c r="C5082" s="50"/>
      <c r="D5082" s="50"/>
      <c r="E5082" s="40" t="s">
        <v>13</v>
      </c>
      <c r="F5082" s="40">
        <f>SUM(F5083:F5090)</f>
        <v>1411.2818600000001</v>
      </c>
    </row>
    <row r="5083" spans="2:6" outlineLevel="1" x14ac:dyDescent="0.25">
      <c r="B5083" s="34" t="s">
        <v>1310</v>
      </c>
      <c r="C5083" s="39">
        <v>1</v>
      </c>
      <c r="D5083" s="39" t="s">
        <v>13</v>
      </c>
      <c r="E5083" s="35">
        <v>45.24</v>
      </c>
      <c r="F5083" s="35">
        <f t="shared" ref="F5083:F5090" si="165">+C5083*E5083</f>
        <v>45.24</v>
      </c>
    </row>
    <row r="5084" spans="2:6" outlineLevel="1" x14ac:dyDescent="0.25">
      <c r="B5084" s="34" t="s">
        <v>1328</v>
      </c>
      <c r="C5084" s="39">
        <v>0.105</v>
      </c>
      <c r="D5084" s="39" t="s">
        <v>252</v>
      </c>
      <c r="E5084" s="35">
        <v>4298.24</v>
      </c>
      <c r="F5084" s="35">
        <f t="shared" si="165"/>
        <v>451.31519999999995</v>
      </c>
    </row>
    <row r="5085" spans="2:6" outlineLevel="1" x14ac:dyDescent="0.25">
      <c r="B5085" s="34" t="s">
        <v>1329</v>
      </c>
      <c r="C5085" s="39">
        <v>5.3E-3</v>
      </c>
      <c r="D5085" s="39" t="s">
        <v>252</v>
      </c>
      <c r="E5085" s="35">
        <v>6801.2</v>
      </c>
      <c r="F5085" s="35">
        <f t="shared" si="165"/>
        <v>36.04636</v>
      </c>
    </row>
    <row r="5086" spans="2:6" outlineLevel="1" x14ac:dyDescent="0.25">
      <c r="B5086" s="34" t="s">
        <v>1330</v>
      </c>
      <c r="C5086" s="39">
        <v>1.1000000000000001</v>
      </c>
      <c r="D5086" s="39" t="s">
        <v>13</v>
      </c>
      <c r="E5086" s="35">
        <v>378.87</v>
      </c>
      <c r="F5086" s="35">
        <f t="shared" si="165"/>
        <v>416.75700000000006</v>
      </c>
    </row>
    <row r="5087" spans="2:6" outlineLevel="1" x14ac:dyDescent="0.25">
      <c r="B5087" s="34" t="s">
        <v>1319</v>
      </c>
      <c r="C5087" s="39">
        <v>5</v>
      </c>
      <c r="D5087" s="39" t="s">
        <v>231</v>
      </c>
      <c r="E5087" s="35">
        <v>7.57</v>
      </c>
      <c r="F5087" s="35">
        <f t="shared" si="165"/>
        <v>37.85</v>
      </c>
    </row>
    <row r="5088" spans="2:6" outlineLevel="1" x14ac:dyDescent="0.25">
      <c r="B5088" s="34" t="s">
        <v>1331</v>
      </c>
      <c r="C5088" s="39">
        <v>3.3000000000000002E-2</v>
      </c>
      <c r="D5088" s="39" t="s">
        <v>195</v>
      </c>
      <c r="E5088" s="35">
        <v>672.6</v>
      </c>
      <c r="F5088" s="35">
        <f t="shared" si="165"/>
        <v>22.195800000000002</v>
      </c>
    </row>
    <row r="5089" spans="2:6" outlineLevel="1" x14ac:dyDescent="0.25">
      <c r="B5089" s="34" t="s">
        <v>1332</v>
      </c>
      <c r="C5089" s="39">
        <v>0.05</v>
      </c>
      <c r="D5089" s="39" t="s">
        <v>112</v>
      </c>
      <c r="E5089" s="35">
        <v>74.55</v>
      </c>
      <c r="F5089" s="35">
        <f t="shared" si="165"/>
        <v>3.7275</v>
      </c>
    </row>
    <row r="5090" spans="2:6" outlineLevel="1" x14ac:dyDescent="0.25">
      <c r="B5090" s="34" t="s">
        <v>1321</v>
      </c>
      <c r="C5090" s="39">
        <v>1</v>
      </c>
      <c r="D5090" s="39" t="s">
        <v>13</v>
      </c>
      <c r="E5090" s="35">
        <v>398.15</v>
      </c>
      <c r="F5090" s="35">
        <f t="shared" si="165"/>
        <v>398.15</v>
      </c>
    </row>
    <row r="5091" spans="2:6" outlineLevel="1" x14ac:dyDescent="0.25">
      <c r="B5091" s="34"/>
      <c r="C5091" s="39"/>
      <c r="D5091" s="39"/>
      <c r="E5091" s="35"/>
      <c r="F5091" s="35"/>
    </row>
    <row r="5092" spans="2:6" outlineLevel="1" x14ac:dyDescent="0.25">
      <c r="B5092" s="33" t="s">
        <v>1333</v>
      </c>
      <c r="C5092" s="50"/>
      <c r="D5092" s="50"/>
      <c r="E5092" s="40" t="s">
        <v>13</v>
      </c>
      <c r="F5092" s="40">
        <f>SUM(F5093:F5100)</f>
        <v>2196.31286</v>
      </c>
    </row>
    <row r="5093" spans="2:6" outlineLevel="1" x14ac:dyDescent="0.25">
      <c r="B5093" s="34" t="s">
        <v>1310</v>
      </c>
      <c r="C5093" s="39">
        <v>1</v>
      </c>
      <c r="D5093" s="39" t="s">
        <v>13</v>
      </c>
      <c r="E5093" s="35">
        <v>45.24</v>
      </c>
      <c r="F5093" s="35">
        <f t="shared" ref="F5093:F5100" si="166">+C5093*E5093</f>
        <v>45.24</v>
      </c>
    </row>
    <row r="5094" spans="2:6" outlineLevel="1" x14ac:dyDescent="0.25">
      <c r="B5094" s="34" t="s">
        <v>1328</v>
      </c>
      <c r="C5094" s="39">
        <v>0.105</v>
      </c>
      <c r="D5094" s="39" t="s">
        <v>252</v>
      </c>
      <c r="E5094" s="35">
        <v>4298.24</v>
      </c>
      <c r="F5094" s="35">
        <f t="shared" si="166"/>
        <v>451.31519999999995</v>
      </c>
    </row>
    <row r="5095" spans="2:6" outlineLevel="1" x14ac:dyDescent="0.25">
      <c r="B5095" s="34" t="s">
        <v>1329</v>
      </c>
      <c r="C5095" s="39">
        <v>5.3E-3</v>
      </c>
      <c r="D5095" s="39" t="s">
        <v>252</v>
      </c>
      <c r="E5095" s="35">
        <v>6801.2</v>
      </c>
      <c r="F5095" s="35">
        <f t="shared" si="166"/>
        <v>36.04636</v>
      </c>
    </row>
    <row r="5096" spans="2:6" outlineLevel="1" x14ac:dyDescent="0.25">
      <c r="B5096" s="34" t="s">
        <v>1330</v>
      </c>
      <c r="C5096" s="39">
        <v>1.1000000000000001</v>
      </c>
      <c r="D5096" s="39" t="s">
        <v>13</v>
      </c>
      <c r="E5096" s="35">
        <v>1073.48</v>
      </c>
      <c r="F5096" s="35">
        <f t="shared" si="166"/>
        <v>1180.8280000000002</v>
      </c>
    </row>
    <row r="5097" spans="2:6" outlineLevel="1" x14ac:dyDescent="0.25">
      <c r="B5097" s="34" t="s">
        <v>1319</v>
      </c>
      <c r="C5097" s="39">
        <v>5</v>
      </c>
      <c r="D5097" s="39" t="s">
        <v>231</v>
      </c>
      <c r="E5097" s="35">
        <v>7.57</v>
      </c>
      <c r="F5097" s="35">
        <f t="shared" si="166"/>
        <v>37.85</v>
      </c>
    </row>
    <row r="5098" spans="2:6" outlineLevel="1" x14ac:dyDescent="0.25">
      <c r="B5098" s="34" t="s">
        <v>1331</v>
      </c>
      <c r="C5098" s="39">
        <v>3.3000000000000002E-2</v>
      </c>
      <c r="D5098" s="39" t="s">
        <v>195</v>
      </c>
      <c r="E5098" s="35">
        <v>672.6</v>
      </c>
      <c r="F5098" s="35">
        <f t="shared" si="166"/>
        <v>22.195800000000002</v>
      </c>
    </row>
    <row r="5099" spans="2:6" outlineLevel="1" x14ac:dyDescent="0.25">
      <c r="B5099" s="34" t="s">
        <v>1332</v>
      </c>
      <c r="C5099" s="39">
        <v>0.05</v>
      </c>
      <c r="D5099" s="39" t="s">
        <v>112</v>
      </c>
      <c r="E5099" s="35">
        <v>74.55</v>
      </c>
      <c r="F5099" s="35">
        <f t="shared" si="166"/>
        <v>3.7275</v>
      </c>
    </row>
    <row r="5100" spans="2:6" outlineLevel="1" x14ac:dyDescent="0.25">
      <c r="B5100" s="34" t="s">
        <v>1321</v>
      </c>
      <c r="C5100" s="39">
        <v>1</v>
      </c>
      <c r="D5100" s="39" t="s">
        <v>13</v>
      </c>
      <c r="E5100" s="35">
        <v>419.11</v>
      </c>
      <c r="F5100" s="35">
        <f t="shared" si="166"/>
        <v>419.11</v>
      </c>
    </row>
    <row r="5101" spans="2:6" outlineLevel="1" x14ac:dyDescent="0.25">
      <c r="B5101" s="34"/>
      <c r="C5101" s="39"/>
      <c r="D5101" s="39"/>
      <c r="E5101" s="35"/>
      <c r="F5101" s="35"/>
    </row>
    <row r="5102" spans="2:6" outlineLevel="1" x14ac:dyDescent="0.25">
      <c r="B5102" s="33" t="s">
        <v>1334</v>
      </c>
      <c r="C5102" s="50"/>
      <c r="D5102" s="50"/>
      <c r="E5102" s="40" t="s">
        <v>13</v>
      </c>
      <c r="F5102" s="40">
        <f>SUM(F5103:F5109)</f>
        <v>1622.9541790000001</v>
      </c>
    </row>
    <row r="5103" spans="2:6" outlineLevel="1" x14ac:dyDescent="0.25">
      <c r="B5103" s="34" t="s">
        <v>1310</v>
      </c>
      <c r="C5103" s="39">
        <v>1</v>
      </c>
      <c r="D5103" s="39" t="s">
        <v>13</v>
      </c>
      <c r="E5103" s="35">
        <v>45.24</v>
      </c>
      <c r="F5103" s="35">
        <f t="shared" ref="F5103:F5109" si="167">+C5103*E5103</f>
        <v>45.24</v>
      </c>
    </row>
    <row r="5104" spans="2:6" outlineLevel="1" x14ac:dyDescent="0.25">
      <c r="B5104" s="34" t="s">
        <v>1335</v>
      </c>
      <c r="C5104" s="39">
        <v>3.15E-2</v>
      </c>
      <c r="D5104" s="39" t="s">
        <v>252</v>
      </c>
      <c r="E5104" s="35">
        <v>4320.7299999999996</v>
      </c>
      <c r="F5104" s="35">
        <f t="shared" si="167"/>
        <v>136.10299499999999</v>
      </c>
    </row>
    <row r="5105" spans="2:6" outlineLevel="1" x14ac:dyDescent="0.25">
      <c r="B5105" s="34" t="s">
        <v>1330</v>
      </c>
      <c r="C5105" s="39">
        <v>1.1000000000000001</v>
      </c>
      <c r="D5105" s="39" t="s">
        <v>13</v>
      </c>
      <c r="E5105" s="35">
        <v>691.39</v>
      </c>
      <c r="F5105" s="35">
        <f t="shared" si="167"/>
        <v>760.529</v>
      </c>
    </row>
    <row r="5106" spans="2:6" outlineLevel="1" x14ac:dyDescent="0.25">
      <c r="B5106" s="34" t="s">
        <v>1319</v>
      </c>
      <c r="C5106" s="39">
        <v>2.5</v>
      </c>
      <c r="D5106" s="39" t="s">
        <v>231</v>
      </c>
      <c r="E5106" s="35">
        <v>24.78</v>
      </c>
      <c r="F5106" s="35">
        <f t="shared" si="167"/>
        <v>61.95</v>
      </c>
    </row>
    <row r="5107" spans="2:6" outlineLevel="1" x14ac:dyDescent="0.25">
      <c r="B5107" s="34" t="s">
        <v>1336</v>
      </c>
      <c r="C5107" s="39">
        <v>3.44E-2</v>
      </c>
      <c r="D5107" s="39" t="s">
        <v>195</v>
      </c>
      <c r="E5107" s="35">
        <v>861.11</v>
      </c>
      <c r="F5107" s="35">
        <f t="shared" si="167"/>
        <v>29.622184000000001</v>
      </c>
    </row>
    <row r="5108" spans="2:6" outlineLevel="1" x14ac:dyDescent="0.25">
      <c r="B5108" s="34" t="s">
        <v>1321</v>
      </c>
      <c r="C5108" s="39">
        <v>1</v>
      </c>
      <c r="D5108" s="39" t="s">
        <v>13</v>
      </c>
      <c r="E5108" s="35">
        <v>247.94</v>
      </c>
      <c r="F5108" s="35">
        <f t="shared" si="167"/>
        <v>247.94</v>
      </c>
    </row>
    <row r="5109" spans="2:6" outlineLevel="1" x14ac:dyDescent="0.25">
      <c r="B5109" s="34" t="s">
        <v>1337</v>
      </c>
      <c r="C5109" s="39">
        <v>1</v>
      </c>
      <c r="D5109" s="39" t="s">
        <v>13</v>
      </c>
      <c r="E5109" s="35">
        <v>341.57</v>
      </c>
      <c r="F5109" s="35">
        <f t="shared" si="167"/>
        <v>341.57</v>
      </c>
    </row>
    <row r="5110" spans="2:6" outlineLevel="1" x14ac:dyDescent="0.25">
      <c r="B5110" s="34"/>
      <c r="C5110" s="39"/>
      <c r="D5110" s="39"/>
      <c r="E5110" s="35"/>
      <c r="F5110" s="35"/>
    </row>
    <row r="5111" spans="2:6" outlineLevel="1" x14ac:dyDescent="0.25">
      <c r="B5111" s="33" t="s">
        <v>1338</v>
      </c>
      <c r="C5111" s="50"/>
      <c r="D5111" s="50"/>
      <c r="E5111" s="40" t="s">
        <v>13</v>
      </c>
      <c r="F5111" s="40">
        <f>SUM(F5112:F5118)</f>
        <v>1487.1635789999998</v>
      </c>
    </row>
    <row r="5112" spans="2:6" outlineLevel="1" x14ac:dyDescent="0.25">
      <c r="B5112" s="34" t="s">
        <v>1310</v>
      </c>
      <c r="C5112" s="39">
        <v>1</v>
      </c>
      <c r="D5112" s="39" t="s">
        <v>13</v>
      </c>
      <c r="E5112" s="35">
        <v>45.24</v>
      </c>
      <c r="F5112" s="35">
        <f t="shared" ref="F5112:F5118" si="168">+C5112*E5112</f>
        <v>45.24</v>
      </c>
    </row>
    <row r="5113" spans="2:6" outlineLevel="1" x14ac:dyDescent="0.25">
      <c r="B5113" s="34" t="s">
        <v>1335</v>
      </c>
      <c r="C5113" s="39">
        <v>3.15E-2</v>
      </c>
      <c r="D5113" s="39" t="s">
        <v>252</v>
      </c>
      <c r="E5113" s="35">
        <v>4320.7299999999996</v>
      </c>
      <c r="F5113" s="35">
        <f t="shared" si="168"/>
        <v>136.10299499999999</v>
      </c>
    </row>
    <row r="5114" spans="2:6" outlineLevel="1" x14ac:dyDescent="0.25">
      <c r="B5114" s="34" t="s">
        <v>1330</v>
      </c>
      <c r="C5114" s="39">
        <v>1.1000000000000001</v>
      </c>
      <c r="D5114" s="39" t="s">
        <v>13</v>
      </c>
      <c r="E5114" s="35">
        <v>601.78</v>
      </c>
      <c r="F5114" s="35">
        <f t="shared" si="168"/>
        <v>661.95799999999997</v>
      </c>
    </row>
    <row r="5115" spans="2:6" outlineLevel="1" x14ac:dyDescent="0.25">
      <c r="B5115" s="34" t="s">
        <v>1319</v>
      </c>
      <c r="C5115" s="39">
        <v>3.33</v>
      </c>
      <c r="D5115" s="39" t="s">
        <v>231</v>
      </c>
      <c r="E5115" s="35">
        <v>18.88</v>
      </c>
      <c r="F5115" s="35">
        <f t="shared" si="168"/>
        <v>62.870399999999997</v>
      </c>
    </row>
    <row r="5116" spans="2:6" outlineLevel="1" x14ac:dyDescent="0.25">
      <c r="B5116" s="34" t="s">
        <v>1339</v>
      </c>
      <c r="C5116" s="39">
        <v>3.44E-2</v>
      </c>
      <c r="D5116" s="39" t="s">
        <v>195</v>
      </c>
      <c r="E5116" s="35">
        <v>861.11</v>
      </c>
      <c r="F5116" s="35">
        <f t="shared" si="168"/>
        <v>29.622184000000001</v>
      </c>
    </row>
    <row r="5117" spans="2:6" outlineLevel="1" x14ac:dyDescent="0.25">
      <c r="B5117" s="34" t="s">
        <v>1321</v>
      </c>
      <c r="C5117" s="39">
        <v>1</v>
      </c>
      <c r="D5117" s="39" t="s">
        <v>13</v>
      </c>
      <c r="E5117" s="35">
        <v>209.8</v>
      </c>
      <c r="F5117" s="35">
        <f t="shared" si="168"/>
        <v>209.8</v>
      </c>
    </row>
    <row r="5118" spans="2:6" outlineLevel="1" x14ac:dyDescent="0.25">
      <c r="B5118" s="34" t="s">
        <v>1337</v>
      </c>
      <c r="C5118" s="39">
        <v>1</v>
      </c>
      <c r="D5118" s="39" t="s">
        <v>13</v>
      </c>
      <c r="E5118" s="35">
        <v>341.57</v>
      </c>
      <c r="F5118" s="35">
        <f t="shared" si="168"/>
        <v>341.57</v>
      </c>
    </row>
    <row r="5119" spans="2:6" outlineLevel="1" x14ac:dyDescent="0.25">
      <c r="B5119" s="34"/>
      <c r="C5119" s="39"/>
      <c r="D5119" s="39"/>
      <c r="E5119" s="35"/>
      <c r="F5119" s="35"/>
    </row>
    <row r="5120" spans="2:6" outlineLevel="1" x14ac:dyDescent="0.25">
      <c r="B5120" s="33" t="s">
        <v>1340</v>
      </c>
      <c r="C5120" s="50"/>
      <c r="D5120" s="50"/>
      <c r="E5120" s="40" t="s">
        <v>13</v>
      </c>
      <c r="F5120" s="40">
        <f>SUM(F5121:F5127)</f>
        <v>1328.6065229999999</v>
      </c>
    </row>
    <row r="5121" spans="2:6" outlineLevel="1" x14ac:dyDescent="0.25">
      <c r="B5121" s="34" t="s">
        <v>1310</v>
      </c>
      <c r="C5121" s="39">
        <v>1</v>
      </c>
      <c r="D5121" s="39" t="s">
        <v>13</v>
      </c>
      <c r="E5121" s="35">
        <v>45.24</v>
      </c>
      <c r="F5121" s="35">
        <f t="shared" ref="F5121:F5127" si="169">+C5121*E5121</f>
        <v>45.24</v>
      </c>
    </row>
    <row r="5122" spans="2:6" outlineLevel="1" x14ac:dyDescent="0.25">
      <c r="B5122" s="34" t="s">
        <v>1335</v>
      </c>
      <c r="C5122" s="39">
        <v>3.15E-2</v>
      </c>
      <c r="D5122" s="39" t="s">
        <v>252</v>
      </c>
      <c r="E5122" s="35">
        <v>4320.7299999999996</v>
      </c>
      <c r="F5122" s="35">
        <f t="shared" si="169"/>
        <v>136.10299499999999</v>
      </c>
    </row>
    <row r="5123" spans="2:6" outlineLevel="1" x14ac:dyDescent="0.25">
      <c r="B5123" s="34" t="s">
        <v>1330</v>
      </c>
      <c r="C5123" s="39">
        <v>1.1000000000000001</v>
      </c>
      <c r="D5123" s="39" t="s">
        <v>13</v>
      </c>
      <c r="E5123" s="35">
        <v>471.78</v>
      </c>
      <c r="F5123" s="35">
        <f t="shared" si="169"/>
        <v>518.95799999999997</v>
      </c>
    </row>
    <row r="5124" spans="2:6" outlineLevel="1" x14ac:dyDescent="0.25">
      <c r="B5124" s="34" t="s">
        <v>1319</v>
      </c>
      <c r="C5124" s="39">
        <v>3.33</v>
      </c>
      <c r="D5124" s="39" t="s">
        <v>231</v>
      </c>
      <c r="E5124" s="35">
        <v>18.88</v>
      </c>
      <c r="F5124" s="35">
        <f t="shared" si="169"/>
        <v>62.870399999999997</v>
      </c>
    </row>
    <row r="5125" spans="2:6" outlineLevel="1" x14ac:dyDescent="0.25">
      <c r="B5125" s="34" t="s">
        <v>1341</v>
      </c>
      <c r="C5125" s="39">
        <v>3.44E-2</v>
      </c>
      <c r="D5125" s="39" t="s">
        <v>195</v>
      </c>
      <c r="E5125" s="35">
        <v>408.87</v>
      </c>
      <c r="F5125" s="35">
        <f t="shared" si="169"/>
        <v>14.065128</v>
      </c>
    </row>
    <row r="5126" spans="2:6" outlineLevel="1" x14ac:dyDescent="0.25">
      <c r="B5126" s="34" t="s">
        <v>1321</v>
      </c>
      <c r="C5126" s="39">
        <v>1</v>
      </c>
      <c r="D5126" s="39" t="s">
        <v>13</v>
      </c>
      <c r="E5126" s="35">
        <v>209.8</v>
      </c>
      <c r="F5126" s="35">
        <f t="shared" si="169"/>
        <v>209.8</v>
      </c>
    </row>
    <row r="5127" spans="2:6" outlineLevel="1" x14ac:dyDescent="0.25">
      <c r="B5127" s="34" t="s">
        <v>1337</v>
      </c>
      <c r="C5127" s="39">
        <v>1</v>
      </c>
      <c r="D5127" s="39" t="s">
        <v>13</v>
      </c>
      <c r="E5127" s="35">
        <v>341.57</v>
      </c>
      <c r="F5127" s="35">
        <f t="shared" si="169"/>
        <v>341.57</v>
      </c>
    </row>
    <row r="5128" spans="2:6" outlineLevel="1" x14ac:dyDescent="0.25">
      <c r="B5128" s="34"/>
      <c r="C5128" s="39"/>
      <c r="D5128" s="39"/>
      <c r="E5128" s="35"/>
      <c r="F5128" s="35"/>
    </row>
    <row r="5129" spans="2:6" outlineLevel="1" x14ac:dyDescent="0.25">
      <c r="B5129" s="33" t="s">
        <v>1342</v>
      </c>
      <c r="C5129" s="50"/>
      <c r="D5129" s="50"/>
      <c r="E5129" s="40" t="s">
        <v>13</v>
      </c>
      <c r="F5129" s="40">
        <f>SUM(F5130:F5136)</f>
        <v>1505.2404289999999</v>
      </c>
    </row>
    <row r="5130" spans="2:6" outlineLevel="1" x14ac:dyDescent="0.25">
      <c r="B5130" s="34" t="s">
        <v>1310</v>
      </c>
      <c r="C5130" s="39">
        <v>1</v>
      </c>
      <c r="D5130" s="39" t="s">
        <v>13</v>
      </c>
      <c r="E5130" s="35">
        <v>45.24</v>
      </c>
      <c r="F5130" s="35">
        <f t="shared" ref="F5130:F5136" si="170">+C5130*E5130</f>
        <v>45.24</v>
      </c>
    </row>
    <row r="5131" spans="2:6" outlineLevel="1" x14ac:dyDescent="0.25">
      <c r="B5131" s="34" t="s">
        <v>1335</v>
      </c>
      <c r="C5131" s="39">
        <v>3.15E-2</v>
      </c>
      <c r="D5131" s="39" t="s">
        <v>252</v>
      </c>
      <c r="E5131" s="35">
        <v>4320.7299999999996</v>
      </c>
      <c r="F5131" s="35">
        <f t="shared" si="170"/>
        <v>136.10299499999999</v>
      </c>
    </row>
    <row r="5132" spans="2:6" outlineLevel="1" x14ac:dyDescent="0.25">
      <c r="B5132" s="34" t="s">
        <v>1330</v>
      </c>
      <c r="C5132" s="39">
        <v>1.1000000000000001</v>
      </c>
      <c r="D5132" s="39" t="s">
        <v>13</v>
      </c>
      <c r="E5132" s="35">
        <v>584.37750000000005</v>
      </c>
      <c r="F5132" s="35">
        <f t="shared" si="170"/>
        <v>642.81525000000011</v>
      </c>
    </row>
    <row r="5133" spans="2:6" outlineLevel="1" x14ac:dyDescent="0.25">
      <c r="B5133" s="34" t="s">
        <v>1319</v>
      </c>
      <c r="C5133" s="39">
        <v>2.5</v>
      </c>
      <c r="D5133" s="39" t="s">
        <v>231</v>
      </c>
      <c r="E5133" s="35">
        <v>24.78</v>
      </c>
      <c r="F5133" s="35">
        <f t="shared" si="170"/>
        <v>61.95</v>
      </c>
    </row>
    <row r="5134" spans="2:6" outlineLevel="1" x14ac:dyDescent="0.25">
      <c r="B5134" s="34" t="s">
        <v>1339</v>
      </c>
      <c r="C5134" s="39">
        <v>3.44E-2</v>
      </c>
      <c r="D5134" s="39" t="s">
        <v>195</v>
      </c>
      <c r="E5134" s="35">
        <v>861.11</v>
      </c>
      <c r="F5134" s="35">
        <f t="shared" si="170"/>
        <v>29.622184000000001</v>
      </c>
    </row>
    <row r="5135" spans="2:6" outlineLevel="1" x14ac:dyDescent="0.25">
      <c r="B5135" s="34" t="s">
        <v>1321</v>
      </c>
      <c r="C5135" s="39">
        <v>1</v>
      </c>
      <c r="D5135" s="39" t="s">
        <v>13</v>
      </c>
      <c r="E5135" s="35">
        <v>247.94</v>
      </c>
      <c r="F5135" s="35">
        <f t="shared" si="170"/>
        <v>247.94</v>
      </c>
    </row>
    <row r="5136" spans="2:6" outlineLevel="1" x14ac:dyDescent="0.25">
      <c r="B5136" s="34" t="s">
        <v>1337</v>
      </c>
      <c r="C5136" s="39">
        <v>1</v>
      </c>
      <c r="D5136" s="39" t="s">
        <v>13</v>
      </c>
      <c r="E5136" s="35">
        <v>341.57</v>
      </c>
      <c r="F5136" s="35">
        <f t="shared" si="170"/>
        <v>341.57</v>
      </c>
    </row>
    <row r="5137" spans="2:6" outlineLevel="1" x14ac:dyDescent="0.25">
      <c r="B5137" s="34"/>
      <c r="C5137" s="39"/>
      <c r="D5137" s="39"/>
      <c r="E5137" s="35"/>
      <c r="F5137" s="35"/>
    </row>
    <row r="5138" spans="2:6" outlineLevel="1" x14ac:dyDescent="0.25">
      <c r="B5138" s="33" t="s">
        <v>1343</v>
      </c>
      <c r="C5138" s="50">
        <v>11205.142857142857</v>
      </c>
      <c r="D5138" s="50" t="s">
        <v>252</v>
      </c>
      <c r="E5138" s="40" t="s">
        <v>13</v>
      </c>
      <c r="F5138" s="40">
        <f>SUM(F5139:F5145)</f>
        <v>1176.5423200000002</v>
      </c>
    </row>
    <row r="5139" spans="2:6" outlineLevel="1" x14ac:dyDescent="0.25">
      <c r="B5139" s="34" t="s">
        <v>1310</v>
      </c>
      <c r="C5139" s="39">
        <v>1</v>
      </c>
      <c r="D5139" s="39" t="s">
        <v>13</v>
      </c>
      <c r="E5139" s="35">
        <v>45.24</v>
      </c>
      <c r="F5139" s="35">
        <f t="shared" ref="F5139:F5145" si="171">+C5139*E5139</f>
        <v>45.24</v>
      </c>
    </row>
    <row r="5140" spans="2:6" outlineLevel="1" x14ac:dyDescent="0.25">
      <c r="B5140" s="34" t="s">
        <v>1344</v>
      </c>
      <c r="C5140" s="39">
        <v>0.13600000000000001</v>
      </c>
      <c r="D5140" s="39" t="s">
        <v>201</v>
      </c>
      <c r="E5140" s="35">
        <v>2307.59</v>
      </c>
      <c r="F5140" s="35">
        <f t="shared" si="171"/>
        <v>313.83224000000007</v>
      </c>
    </row>
    <row r="5141" spans="2:6" outlineLevel="1" x14ac:dyDescent="0.25">
      <c r="B5141" s="34" t="s">
        <v>1345</v>
      </c>
      <c r="C5141" s="39">
        <v>0.13600000000000001</v>
      </c>
      <c r="D5141" s="39" t="s">
        <v>201</v>
      </c>
      <c r="E5141" s="35">
        <v>490.77</v>
      </c>
      <c r="F5141" s="35">
        <f t="shared" si="171"/>
        <v>66.744720000000001</v>
      </c>
    </row>
    <row r="5142" spans="2:6" outlineLevel="1" x14ac:dyDescent="0.25">
      <c r="B5142" s="34" t="s">
        <v>1346</v>
      </c>
      <c r="C5142" s="39">
        <v>0.105</v>
      </c>
      <c r="D5142" s="39" t="s">
        <v>252</v>
      </c>
      <c r="E5142" s="35">
        <v>4685.96</v>
      </c>
      <c r="F5142" s="35">
        <f t="shared" si="171"/>
        <v>492.0258</v>
      </c>
    </row>
    <row r="5143" spans="2:6" outlineLevel="1" x14ac:dyDescent="0.25">
      <c r="B5143" s="34" t="s">
        <v>1312</v>
      </c>
      <c r="C5143" s="39">
        <v>2.1999999999999999E-2</v>
      </c>
      <c r="D5143" s="39" t="s">
        <v>252</v>
      </c>
      <c r="E5143" s="35">
        <v>5183.34</v>
      </c>
      <c r="F5143" s="35">
        <f t="shared" si="171"/>
        <v>114.03348</v>
      </c>
    </row>
    <row r="5144" spans="2:6" outlineLevel="1" x14ac:dyDescent="0.25">
      <c r="B5144" s="34" t="s">
        <v>1313</v>
      </c>
      <c r="C5144" s="39">
        <v>8.7999999999999995E-2</v>
      </c>
      <c r="D5144" s="39" t="s">
        <v>256</v>
      </c>
      <c r="E5144" s="35">
        <v>210.41</v>
      </c>
      <c r="F5144" s="35">
        <f t="shared" si="171"/>
        <v>18.516079999999999</v>
      </c>
    </row>
    <row r="5145" spans="2:6" outlineLevel="1" x14ac:dyDescent="0.25">
      <c r="B5145" s="34" t="s">
        <v>1314</v>
      </c>
      <c r="C5145" s="39">
        <v>1</v>
      </c>
      <c r="D5145" s="39" t="s">
        <v>13</v>
      </c>
      <c r="E5145" s="35">
        <v>126.15</v>
      </c>
      <c r="F5145" s="35">
        <f t="shared" si="171"/>
        <v>126.15</v>
      </c>
    </row>
    <row r="5146" spans="2:6" outlineLevel="1" x14ac:dyDescent="0.25">
      <c r="B5146" s="34"/>
      <c r="C5146" s="39"/>
      <c r="D5146" s="39"/>
      <c r="E5146" s="35"/>
      <c r="F5146" s="35"/>
    </row>
    <row r="5147" spans="2:6" outlineLevel="1" x14ac:dyDescent="0.25">
      <c r="B5147" s="33" t="s">
        <v>1347</v>
      </c>
      <c r="C5147" s="50">
        <v>9987</v>
      </c>
      <c r="D5147" s="50" t="s">
        <v>252</v>
      </c>
      <c r="E5147" s="40" t="s">
        <v>13</v>
      </c>
      <c r="F5147" s="40">
        <f>SUM(F5148:F5154)</f>
        <v>1298.3203400000002</v>
      </c>
    </row>
    <row r="5148" spans="2:6" outlineLevel="1" x14ac:dyDescent="0.25">
      <c r="B5148" s="34" t="s">
        <v>1310</v>
      </c>
      <c r="C5148" s="39">
        <v>1</v>
      </c>
      <c r="D5148" s="39" t="s">
        <v>13</v>
      </c>
      <c r="E5148" s="35">
        <v>45.24</v>
      </c>
      <c r="F5148" s="35">
        <f t="shared" ref="F5148:F5154" si="172">+C5148*E5148</f>
        <v>45.24</v>
      </c>
    </row>
    <row r="5149" spans="2:6" outlineLevel="1" x14ac:dyDescent="0.25">
      <c r="B5149" s="34" t="s">
        <v>1344</v>
      </c>
      <c r="C5149" s="39">
        <v>0.13600000000000001</v>
      </c>
      <c r="D5149" s="39" t="s">
        <v>201</v>
      </c>
      <c r="E5149" s="35">
        <v>2307.59</v>
      </c>
      <c r="F5149" s="35">
        <f t="shared" si="172"/>
        <v>313.83224000000007</v>
      </c>
    </row>
    <row r="5150" spans="2:6" outlineLevel="1" x14ac:dyDescent="0.25">
      <c r="B5150" s="34" t="s">
        <v>1345</v>
      </c>
      <c r="C5150" s="39">
        <v>0.13600000000000001</v>
      </c>
      <c r="D5150" s="39" t="s">
        <v>201</v>
      </c>
      <c r="E5150" s="35">
        <v>490.77</v>
      </c>
      <c r="F5150" s="35">
        <f t="shared" si="172"/>
        <v>66.744720000000001</v>
      </c>
    </row>
    <row r="5151" spans="2:6" outlineLevel="1" x14ac:dyDescent="0.25">
      <c r="B5151" s="34" t="s">
        <v>1346</v>
      </c>
      <c r="C5151" s="39">
        <v>0.13</v>
      </c>
      <c r="D5151" s="39" t="s">
        <v>252</v>
      </c>
      <c r="E5151" s="35">
        <v>4685.96</v>
      </c>
      <c r="F5151" s="35">
        <f t="shared" si="172"/>
        <v>609.1748</v>
      </c>
    </row>
    <row r="5152" spans="2:6" outlineLevel="1" x14ac:dyDescent="0.25">
      <c r="B5152" s="34" t="s">
        <v>1312</v>
      </c>
      <c r="C5152" s="39">
        <v>2.1999999999999999E-2</v>
      </c>
      <c r="D5152" s="39" t="s">
        <v>252</v>
      </c>
      <c r="E5152" s="35">
        <v>5183.34</v>
      </c>
      <c r="F5152" s="35">
        <f t="shared" si="172"/>
        <v>114.03348</v>
      </c>
    </row>
    <row r="5153" spans="2:6" outlineLevel="1" x14ac:dyDescent="0.25">
      <c r="B5153" s="34" t="s">
        <v>1313</v>
      </c>
      <c r="C5153" s="39">
        <v>0.11</v>
      </c>
      <c r="D5153" s="39" t="s">
        <v>256</v>
      </c>
      <c r="E5153" s="35">
        <v>210.41</v>
      </c>
      <c r="F5153" s="35">
        <f t="shared" si="172"/>
        <v>23.145099999999999</v>
      </c>
    </row>
    <row r="5154" spans="2:6" outlineLevel="1" x14ac:dyDescent="0.25">
      <c r="B5154" s="34" t="s">
        <v>1314</v>
      </c>
      <c r="C5154" s="39">
        <v>1</v>
      </c>
      <c r="D5154" s="39" t="s">
        <v>13</v>
      </c>
      <c r="E5154" s="35">
        <v>126.15</v>
      </c>
      <c r="F5154" s="35">
        <f t="shared" si="172"/>
        <v>126.15</v>
      </c>
    </row>
    <row r="5155" spans="2:6" outlineLevel="1" x14ac:dyDescent="0.25">
      <c r="B5155" s="34"/>
      <c r="C5155" s="39"/>
      <c r="D5155" s="39"/>
      <c r="E5155" s="35"/>
      <c r="F5155" s="35"/>
    </row>
    <row r="5156" spans="2:6" outlineLevel="1" x14ac:dyDescent="0.25">
      <c r="B5156" s="33" t="s">
        <v>1348</v>
      </c>
      <c r="C5156" s="50">
        <v>9019.3125</v>
      </c>
      <c r="D5156" s="50" t="s">
        <v>252</v>
      </c>
      <c r="E5156" s="40" t="s">
        <v>13</v>
      </c>
      <c r="F5156" s="40">
        <f>SUM(F5157:F5163)</f>
        <v>1443.1073400000002</v>
      </c>
    </row>
    <row r="5157" spans="2:6" outlineLevel="1" x14ac:dyDescent="0.25">
      <c r="B5157" s="34" t="s">
        <v>1310</v>
      </c>
      <c r="C5157" s="39">
        <v>1</v>
      </c>
      <c r="D5157" s="39" t="s">
        <v>13</v>
      </c>
      <c r="E5157" s="35">
        <v>45.24</v>
      </c>
      <c r="F5157" s="35">
        <f t="shared" ref="F5157:F5163" si="173">+C5157*E5157</f>
        <v>45.24</v>
      </c>
    </row>
    <row r="5158" spans="2:6" outlineLevel="1" x14ac:dyDescent="0.25">
      <c r="B5158" s="34" t="s">
        <v>1344</v>
      </c>
      <c r="C5158" s="39">
        <v>0.13600000000000001</v>
      </c>
      <c r="D5158" s="39" t="s">
        <v>201</v>
      </c>
      <c r="E5158" s="35">
        <v>2307.59</v>
      </c>
      <c r="F5158" s="35">
        <f t="shared" si="173"/>
        <v>313.83224000000007</v>
      </c>
    </row>
    <row r="5159" spans="2:6" outlineLevel="1" x14ac:dyDescent="0.25">
      <c r="B5159" s="34" t="s">
        <v>1345</v>
      </c>
      <c r="C5159" s="39">
        <v>0.13600000000000001</v>
      </c>
      <c r="D5159" s="39" t="s">
        <v>201</v>
      </c>
      <c r="E5159" s="35">
        <v>490.77</v>
      </c>
      <c r="F5159" s="35">
        <f t="shared" si="173"/>
        <v>66.744720000000001</v>
      </c>
    </row>
    <row r="5160" spans="2:6" outlineLevel="1" x14ac:dyDescent="0.25">
      <c r="B5160" s="34" t="s">
        <v>1346</v>
      </c>
      <c r="C5160" s="39">
        <v>0.16</v>
      </c>
      <c r="D5160" s="39" t="s">
        <v>252</v>
      </c>
      <c r="E5160" s="35">
        <v>4685.96</v>
      </c>
      <c r="F5160" s="35">
        <f t="shared" si="173"/>
        <v>749.75360000000001</v>
      </c>
    </row>
    <row r="5161" spans="2:6" outlineLevel="1" x14ac:dyDescent="0.25">
      <c r="B5161" s="34" t="s">
        <v>1312</v>
      </c>
      <c r="C5161" s="39">
        <v>2.1999999999999999E-2</v>
      </c>
      <c r="D5161" s="39" t="s">
        <v>252</v>
      </c>
      <c r="E5161" s="35">
        <v>5183.34</v>
      </c>
      <c r="F5161" s="35">
        <f t="shared" si="173"/>
        <v>114.03348</v>
      </c>
    </row>
    <row r="5162" spans="2:6" outlineLevel="1" x14ac:dyDescent="0.25">
      <c r="B5162" s="34" t="s">
        <v>1313</v>
      </c>
      <c r="C5162" s="39">
        <v>0.13</v>
      </c>
      <c r="D5162" s="39" t="s">
        <v>256</v>
      </c>
      <c r="E5162" s="35">
        <v>210.41</v>
      </c>
      <c r="F5162" s="35">
        <f t="shared" si="173"/>
        <v>27.353300000000001</v>
      </c>
    </row>
    <row r="5163" spans="2:6" outlineLevel="1" x14ac:dyDescent="0.25">
      <c r="B5163" s="34" t="s">
        <v>1314</v>
      </c>
      <c r="C5163" s="39">
        <v>1</v>
      </c>
      <c r="D5163" s="39" t="s">
        <v>13</v>
      </c>
      <c r="E5163" s="35">
        <v>126.15</v>
      </c>
      <c r="F5163" s="35">
        <f t="shared" si="173"/>
        <v>126.15</v>
      </c>
    </row>
    <row r="5164" spans="2:6" outlineLevel="1" x14ac:dyDescent="0.25">
      <c r="B5164" s="34"/>
      <c r="C5164" s="39"/>
      <c r="D5164" s="39"/>
      <c r="E5164" s="35"/>
      <c r="F5164" s="35"/>
    </row>
    <row r="5165" spans="2:6" outlineLevel="1" x14ac:dyDescent="0.25">
      <c r="B5165" s="33" t="s">
        <v>1349</v>
      </c>
      <c r="C5165" s="50">
        <v>8037.666666666667</v>
      </c>
      <c r="D5165" s="50" t="s">
        <v>252</v>
      </c>
      <c r="E5165" s="40" t="s">
        <v>13</v>
      </c>
      <c r="F5165" s="40">
        <f>SUM(F5166:F5172)</f>
        <v>1687.9258400000003</v>
      </c>
    </row>
    <row r="5166" spans="2:6" outlineLevel="1" x14ac:dyDescent="0.25">
      <c r="B5166" s="34" t="s">
        <v>1310</v>
      </c>
      <c r="C5166" s="39">
        <v>1</v>
      </c>
      <c r="D5166" s="39" t="s">
        <v>13</v>
      </c>
      <c r="E5166" s="35">
        <v>45.24</v>
      </c>
      <c r="F5166" s="35">
        <f t="shared" ref="F5166:F5172" si="174">+C5166*E5166</f>
        <v>45.24</v>
      </c>
    </row>
    <row r="5167" spans="2:6" outlineLevel="1" x14ac:dyDescent="0.25">
      <c r="B5167" s="34" t="s">
        <v>1344</v>
      </c>
      <c r="C5167" s="39">
        <v>0.13600000000000001</v>
      </c>
      <c r="D5167" s="39" t="s">
        <v>201</v>
      </c>
      <c r="E5167" s="35">
        <v>2307.59</v>
      </c>
      <c r="F5167" s="35">
        <f t="shared" si="174"/>
        <v>313.83224000000007</v>
      </c>
    </row>
    <row r="5168" spans="2:6" outlineLevel="1" x14ac:dyDescent="0.25">
      <c r="B5168" s="34" t="s">
        <v>1345</v>
      </c>
      <c r="C5168" s="39">
        <v>0.13600000000000001</v>
      </c>
      <c r="D5168" s="39" t="s">
        <v>201</v>
      </c>
      <c r="E5168" s="35">
        <v>490.77</v>
      </c>
      <c r="F5168" s="35">
        <f t="shared" si="174"/>
        <v>66.744720000000001</v>
      </c>
    </row>
    <row r="5169" spans="2:6" outlineLevel="1" x14ac:dyDescent="0.25">
      <c r="B5169" s="34" t="s">
        <v>1346</v>
      </c>
      <c r="C5169" s="39">
        <v>0.21</v>
      </c>
      <c r="D5169" s="39" t="s">
        <v>252</v>
      </c>
      <c r="E5169" s="35">
        <v>4685.96</v>
      </c>
      <c r="F5169" s="35">
        <f t="shared" si="174"/>
        <v>984.05160000000001</v>
      </c>
    </row>
    <row r="5170" spans="2:6" outlineLevel="1" x14ac:dyDescent="0.25">
      <c r="B5170" s="34" t="s">
        <v>1312</v>
      </c>
      <c r="C5170" s="39">
        <v>2.1999999999999999E-2</v>
      </c>
      <c r="D5170" s="39" t="s">
        <v>252</v>
      </c>
      <c r="E5170" s="35">
        <v>5183.34</v>
      </c>
      <c r="F5170" s="35">
        <f t="shared" si="174"/>
        <v>114.03348</v>
      </c>
    </row>
    <row r="5171" spans="2:6" outlineLevel="1" x14ac:dyDescent="0.25">
      <c r="B5171" s="34" t="s">
        <v>1313</v>
      </c>
      <c r="C5171" s="39">
        <v>0.18</v>
      </c>
      <c r="D5171" s="39" t="s">
        <v>256</v>
      </c>
      <c r="E5171" s="35">
        <v>210.41</v>
      </c>
      <c r="F5171" s="35">
        <f t="shared" si="174"/>
        <v>37.873799999999996</v>
      </c>
    </row>
    <row r="5172" spans="2:6" outlineLevel="1" x14ac:dyDescent="0.25">
      <c r="B5172" s="34" t="s">
        <v>1314</v>
      </c>
      <c r="C5172" s="39">
        <v>1</v>
      </c>
      <c r="D5172" s="39" t="s">
        <v>13</v>
      </c>
      <c r="E5172" s="35">
        <v>126.15</v>
      </c>
      <c r="F5172" s="35">
        <f t="shared" si="174"/>
        <v>126.15</v>
      </c>
    </row>
    <row r="5173" spans="2:6" outlineLevel="1" x14ac:dyDescent="0.25">
      <c r="B5173" s="34"/>
      <c r="C5173" s="39"/>
      <c r="D5173" s="39"/>
      <c r="E5173" s="35"/>
      <c r="F5173" s="35"/>
    </row>
    <row r="5174" spans="2:6" outlineLevel="1" x14ac:dyDescent="0.25">
      <c r="B5174" s="33" t="s">
        <v>1350</v>
      </c>
      <c r="C5174" s="50">
        <v>12806.6</v>
      </c>
      <c r="D5174" s="50" t="s">
        <v>252</v>
      </c>
      <c r="E5174" s="40" t="s">
        <v>13</v>
      </c>
      <c r="F5174" s="40">
        <f>SUM(F5175:F5181)</f>
        <v>1280.6615200000003</v>
      </c>
    </row>
    <row r="5175" spans="2:6" outlineLevel="1" x14ac:dyDescent="0.25">
      <c r="B5175" s="34" t="s">
        <v>1310</v>
      </c>
      <c r="C5175" s="39">
        <v>1</v>
      </c>
      <c r="D5175" s="39" t="s">
        <v>13</v>
      </c>
      <c r="E5175" s="35">
        <v>45.24</v>
      </c>
      <c r="F5175" s="35">
        <f t="shared" ref="F5175:F5181" si="175">+C5175*E5175</f>
        <v>45.24</v>
      </c>
    </row>
    <row r="5176" spans="2:6" outlineLevel="1" x14ac:dyDescent="0.25">
      <c r="B5176" s="34" t="s">
        <v>1344</v>
      </c>
      <c r="C5176" s="39">
        <v>0.13600000000000001</v>
      </c>
      <c r="D5176" s="39" t="s">
        <v>201</v>
      </c>
      <c r="E5176" s="35">
        <v>2307.59</v>
      </c>
      <c r="F5176" s="35">
        <f t="shared" si="175"/>
        <v>313.83224000000007</v>
      </c>
    </row>
    <row r="5177" spans="2:6" outlineLevel="1" x14ac:dyDescent="0.25">
      <c r="B5177" s="34" t="s">
        <v>1345</v>
      </c>
      <c r="C5177" s="39">
        <v>0.13600000000000001</v>
      </c>
      <c r="D5177" s="39" t="s">
        <v>201</v>
      </c>
      <c r="E5177" s="35">
        <v>490.77</v>
      </c>
      <c r="F5177" s="35">
        <f t="shared" si="175"/>
        <v>66.744720000000001</v>
      </c>
    </row>
    <row r="5178" spans="2:6" outlineLevel="1" x14ac:dyDescent="0.25">
      <c r="B5178" s="34" t="s">
        <v>754</v>
      </c>
      <c r="C5178" s="39">
        <v>0.1</v>
      </c>
      <c r="D5178" s="39" t="s">
        <v>252</v>
      </c>
      <c r="E5178" s="35">
        <v>5961.45</v>
      </c>
      <c r="F5178" s="35">
        <f t="shared" si="175"/>
        <v>596.14499999999998</v>
      </c>
    </row>
    <row r="5179" spans="2:6" outlineLevel="1" x14ac:dyDescent="0.25">
      <c r="B5179" s="34" t="s">
        <v>1312</v>
      </c>
      <c r="C5179" s="39">
        <v>2.1999999999999999E-2</v>
      </c>
      <c r="D5179" s="39" t="s">
        <v>252</v>
      </c>
      <c r="E5179" s="35">
        <v>5183.34</v>
      </c>
      <c r="F5179" s="35">
        <f t="shared" si="175"/>
        <v>114.03348</v>
      </c>
    </row>
    <row r="5180" spans="2:6" outlineLevel="1" x14ac:dyDescent="0.25">
      <c r="B5180" s="34" t="s">
        <v>1313</v>
      </c>
      <c r="C5180" s="39">
        <v>8.7999999999999995E-2</v>
      </c>
      <c r="D5180" s="39" t="s">
        <v>256</v>
      </c>
      <c r="E5180" s="35">
        <v>210.41</v>
      </c>
      <c r="F5180" s="35">
        <f t="shared" si="175"/>
        <v>18.516079999999999</v>
      </c>
    </row>
    <row r="5181" spans="2:6" outlineLevel="1" x14ac:dyDescent="0.25">
      <c r="B5181" s="34" t="s">
        <v>1351</v>
      </c>
      <c r="C5181" s="39">
        <v>1</v>
      </c>
      <c r="D5181" s="39" t="s">
        <v>13</v>
      </c>
      <c r="E5181" s="35">
        <v>126.15</v>
      </c>
      <c r="F5181" s="35">
        <f t="shared" si="175"/>
        <v>126.15</v>
      </c>
    </row>
    <row r="5182" spans="2:6" outlineLevel="1" x14ac:dyDescent="0.25">
      <c r="B5182" s="34"/>
      <c r="C5182" s="39"/>
      <c r="D5182" s="39"/>
      <c r="E5182" s="35"/>
      <c r="F5182" s="35"/>
    </row>
    <row r="5183" spans="2:6" outlineLevel="1" x14ac:dyDescent="0.25">
      <c r="B5183" s="33" t="s">
        <v>1352</v>
      </c>
      <c r="C5183" s="50">
        <v>11704.25</v>
      </c>
      <c r="D5183" s="50" t="s">
        <v>252</v>
      </c>
      <c r="E5183" s="40" t="s">
        <v>13</v>
      </c>
      <c r="F5183" s="40">
        <f>SUM(F5184:F5190)</f>
        <v>1404.51954</v>
      </c>
    </row>
    <row r="5184" spans="2:6" outlineLevel="1" x14ac:dyDescent="0.25">
      <c r="B5184" s="34" t="s">
        <v>1310</v>
      </c>
      <c r="C5184" s="39">
        <v>1</v>
      </c>
      <c r="D5184" s="39" t="s">
        <v>13</v>
      </c>
      <c r="E5184" s="35">
        <v>45.24</v>
      </c>
      <c r="F5184" s="35">
        <f t="shared" ref="F5184:F5190" si="176">+C5184*E5184</f>
        <v>45.24</v>
      </c>
    </row>
    <row r="5185" spans="2:6" outlineLevel="1" x14ac:dyDescent="0.25">
      <c r="B5185" s="34" t="s">
        <v>1344</v>
      </c>
      <c r="C5185" s="39">
        <v>0.13600000000000001</v>
      </c>
      <c r="D5185" s="39" t="s">
        <v>201</v>
      </c>
      <c r="E5185" s="35">
        <v>2307.59</v>
      </c>
      <c r="F5185" s="35">
        <f t="shared" si="176"/>
        <v>313.83224000000007</v>
      </c>
    </row>
    <row r="5186" spans="2:6" outlineLevel="1" x14ac:dyDescent="0.25">
      <c r="B5186" s="34" t="s">
        <v>1345</v>
      </c>
      <c r="C5186" s="39">
        <v>0.13600000000000001</v>
      </c>
      <c r="D5186" s="39" t="s">
        <v>201</v>
      </c>
      <c r="E5186" s="35">
        <v>490.77</v>
      </c>
      <c r="F5186" s="35">
        <f t="shared" si="176"/>
        <v>66.744720000000001</v>
      </c>
    </row>
    <row r="5187" spans="2:6" outlineLevel="1" x14ac:dyDescent="0.25">
      <c r="B5187" s="34" t="s">
        <v>754</v>
      </c>
      <c r="C5187" s="39">
        <v>0.12</v>
      </c>
      <c r="D5187" s="39" t="s">
        <v>252</v>
      </c>
      <c r="E5187" s="35">
        <v>5961.45</v>
      </c>
      <c r="F5187" s="35">
        <f t="shared" si="176"/>
        <v>715.37399999999991</v>
      </c>
    </row>
    <row r="5188" spans="2:6" outlineLevel="1" x14ac:dyDescent="0.25">
      <c r="B5188" s="34" t="s">
        <v>1312</v>
      </c>
      <c r="C5188" s="39">
        <v>2.1999999999999999E-2</v>
      </c>
      <c r="D5188" s="39" t="s">
        <v>252</v>
      </c>
      <c r="E5188" s="35">
        <v>5183.34</v>
      </c>
      <c r="F5188" s="35">
        <f t="shared" si="176"/>
        <v>114.03348</v>
      </c>
    </row>
    <row r="5189" spans="2:6" outlineLevel="1" x14ac:dyDescent="0.25">
      <c r="B5189" s="34" t="s">
        <v>1313</v>
      </c>
      <c r="C5189" s="39">
        <v>0.11</v>
      </c>
      <c r="D5189" s="39" t="s">
        <v>256</v>
      </c>
      <c r="E5189" s="35">
        <v>210.41</v>
      </c>
      <c r="F5189" s="35">
        <f t="shared" si="176"/>
        <v>23.145099999999999</v>
      </c>
    </row>
    <row r="5190" spans="2:6" outlineLevel="1" x14ac:dyDescent="0.25">
      <c r="B5190" s="34" t="s">
        <v>1351</v>
      </c>
      <c r="C5190" s="39">
        <v>1</v>
      </c>
      <c r="D5190" s="39" t="s">
        <v>13</v>
      </c>
      <c r="E5190" s="35">
        <v>126.15</v>
      </c>
      <c r="F5190" s="35">
        <f t="shared" si="176"/>
        <v>126.15</v>
      </c>
    </row>
    <row r="5191" spans="2:6" outlineLevel="1" x14ac:dyDescent="0.25">
      <c r="B5191" s="34"/>
      <c r="C5191" s="39"/>
      <c r="D5191" s="39"/>
      <c r="E5191" s="35"/>
      <c r="F5191" s="35"/>
    </row>
    <row r="5192" spans="2:6" outlineLevel="1" x14ac:dyDescent="0.25">
      <c r="B5192" s="33" t="s">
        <v>1353</v>
      </c>
      <c r="C5192" s="50">
        <v>10583.733333333334</v>
      </c>
      <c r="D5192" s="50" t="s">
        <v>252</v>
      </c>
      <c r="E5192" s="40" t="s">
        <v>13</v>
      </c>
      <c r="F5192" s="40">
        <f>SUM(F5193:F5199)</f>
        <v>1587.5712400000002</v>
      </c>
    </row>
    <row r="5193" spans="2:6" outlineLevel="1" x14ac:dyDescent="0.25">
      <c r="B5193" s="34" t="s">
        <v>1310</v>
      </c>
      <c r="C5193" s="39">
        <v>1</v>
      </c>
      <c r="D5193" s="39" t="s">
        <v>13</v>
      </c>
      <c r="E5193" s="35">
        <v>45.24</v>
      </c>
      <c r="F5193" s="35">
        <f t="shared" ref="F5193:F5199" si="177">+C5193*E5193</f>
        <v>45.24</v>
      </c>
    </row>
    <row r="5194" spans="2:6" outlineLevel="1" x14ac:dyDescent="0.25">
      <c r="B5194" s="34" t="s">
        <v>1344</v>
      </c>
      <c r="C5194" s="39">
        <v>0.13600000000000001</v>
      </c>
      <c r="D5194" s="39" t="s">
        <v>201</v>
      </c>
      <c r="E5194" s="35">
        <v>2307.59</v>
      </c>
      <c r="F5194" s="35">
        <f t="shared" si="177"/>
        <v>313.83224000000007</v>
      </c>
    </row>
    <row r="5195" spans="2:6" outlineLevel="1" x14ac:dyDescent="0.25">
      <c r="B5195" s="34" t="s">
        <v>1345</v>
      </c>
      <c r="C5195" s="39">
        <v>0.13600000000000001</v>
      </c>
      <c r="D5195" s="39" t="s">
        <v>201</v>
      </c>
      <c r="E5195" s="35">
        <v>490.77</v>
      </c>
      <c r="F5195" s="35">
        <f t="shared" si="177"/>
        <v>66.744720000000001</v>
      </c>
    </row>
    <row r="5196" spans="2:6" outlineLevel="1" x14ac:dyDescent="0.25">
      <c r="B5196" s="34" t="s">
        <v>754</v>
      </c>
      <c r="C5196" s="39">
        <v>0.15</v>
      </c>
      <c r="D5196" s="39" t="s">
        <v>252</v>
      </c>
      <c r="E5196" s="35">
        <v>5961.45</v>
      </c>
      <c r="F5196" s="35">
        <f t="shared" si="177"/>
        <v>894.21749999999997</v>
      </c>
    </row>
    <row r="5197" spans="2:6" outlineLevel="1" x14ac:dyDescent="0.25">
      <c r="B5197" s="34" t="s">
        <v>1312</v>
      </c>
      <c r="C5197" s="39">
        <v>2.1999999999999999E-2</v>
      </c>
      <c r="D5197" s="39" t="s">
        <v>252</v>
      </c>
      <c r="E5197" s="35">
        <v>5183.34</v>
      </c>
      <c r="F5197" s="35">
        <f t="shared" si="177"/>
        <v>114.03348</v>
      </c>
    </row>
    <row r="5198" spans="2:6" outlineLevel="1" x14ac:dyDescent="0.25">
      <c r="B5198" s="34" t="s">
        <v>1313</v>
      </c>
      <c r="C5198" s="39">
        <v>0.13</v>
      </c>
      <c r="D5198" s="39" t="s">
        <v>256</v>
      </c>
      <c r="E5198" s="35">
        <v>210.41</v>
      </c>
      <c r="F5198" s="35">
        <f t="shared" si="177"/>
        <v>27.353300000000001</v>
      </c>
    </row>
    <row r="5199" spans="2:6" outlineLevel="1" x14ac:dyDescent="0.25">
      <c r="B5199" s="34" t="s">
        <v>1351</v>
      </c>
      <c r="C5199" s="39">
        <v>1</v>
      </c>
      <c r="D5199" s="39" t="s">
        <v>13</v>
      </c>
      <c r="E5199" s="35">
        <v>126.15</v>
      </c>
      <c r="F5199" s="35">
        <f t="shared" si="177"/>
        <v>126.15</v>
      </c>
    </row>
    <row r="5200" spans="2:6" outlineLevel="1" x14ac:dyDescent="0.25">
      <c r="B5200" s="34"/>
      <c r="C5200" s="39"/>
      <c r="D5200" s="39"/>
      <c r="E5200" s="35"/>
      <c r="F5200" s="35"/>
    </row>
    <row r="5201" spans="2:6" outlineLevel="1" x14ac:dyDescent="0.25">
      <c r="B5201" s="33" t="s">
        <v>1354</v>
      </c>
      <c r="C5201" s="50">
        <v>9480.75</v>
      </c>
      <c r="D5201" s="50" t="s">
        <v>252</v>
      </c>
      <c r="E5201" s="40" t="s">
        <v>13</v>
      </c>
      <c r="F5201" s="40">
        <f>SUM(F5202:F5208)</f>
        <v>1896.1642400000003</v>
      </c>
    </row>
    <row r="5202" spans="2:6" outlineLevel="1" x14ac:dyDescent="0.25">
      <c r="B5202" s="34" t="s">
        <v>1310</v>
      </c>
      <c r="C5202" s="39">
        <v>1</v>
      </c>
      <c r="D5202" s="39" t="s">
        <v>13</v>
      </c>
      <c r="E5202" s="35">
        <v>45.24</v>
      </c>
      <c r="F5202" s="35">
        <f t="shared" ref="F5202:F5208" si="178">+C5202*E5202</f>
        <v>45.24</v>
      </c>
    </row>
    <row r="5203" spans="2:6" outlineLevel="1" x14ac:dyDescent="0.25">
      <c r="B5203" s="34" t="s">
        <v>1344</v>
      </c>
      <c r="C5203" s="39">
        <v>0.13600000000000001</v>
      </c>
      <c r="D5203" s="39" t="s">
        <v>201</v>
      </c>
      <c r="E5203" s="35">
        <v>2307.59</v>
      </c>
      <c r="F5203" s="35">
        <f t="shared" si="178"/>
        <v>313.83224000000007</v>
      </c>
    </row>
    <row r="5204" spans="2:6" outlineLevel="1" x14ac:dyDescent="0.25">
      <c r="B5204" s="34" t="s">
        <v>1345</v>
      </c>
      <c r="C5204" s="39">
        <v>0.13600000000000001</v>
      </c>
      <c r="D5204" s="39" t="s">
        <v>201</v>
      </c>
      <c r="E5204" s="35">
        <v>490.77</v>
      </c>
      <c r="F5204" s="35">
        <f t="shared" si="178"/>
        <v>66.744720000000001</v>
      </c>
    </row>
    <row r="5205" spans="2:6" outlineLevel="1" x14ac:dyDescent="0.25">
      <c r="B5205" s="34" t="s">
        <v>754</v>
      </c>
      <c r="C5205" s="39">
        <v>0.2</v>
      </c>
      <c r="D5205" s="39" t="s">
        <v>252</v>
      </c>
      <c r="E5205" s="35">
        <v>5961.45</v>
      </c>
      <c r="F5205" s="35">
        <f t="shared" si="178"/>
        <v>1192.29</v>
      </c>
    </row>
    <row r="5206" spans="2:6" outlineLevel="1" x14ac:dyDescent="0.25">
      <c r="B5206" s="34" t="s">
        <v>1312</v>
      </c>
      <c r="C5206" s="39">
        <v>2.1999999999999999E-2</v>
      </c>
      <c r="D5206" s="39" t="s">
        <v>252</v>
      </c>
      <c r="E5206" s="35">
        <v>5183.34</v>
      </c>
      <c r="F5206" s="35">
        <f t="shared" si="178"/>
        <v>114.03348</v>
      </c>
    </row>
    <row r="5207" spans="2:6" outlineLevel="1" x14ac:dyDescent="0.25">
      <c r="B5207" s="34" t="s">
        <v>1313</v>
      </c>
      <c r="C5207" s="39">
        <v>0.18</v>
      </c>
      <c r="D5207" s="39" t="s">
        <v>256</v>
      </c>
      <c r="E5207" s="35">
        <v>210.41</v>
      </c>
      <c r="F5207" s="35">
        <f t="shared" si="178"/>
        <v>37.873799999999996</v>
      </c>
    </row>
    <row r="5208" spans="2:6" outlineLevel="1" x14ac:dyDescent="0.25">
      <c r="B5208" s="34" t="s">
        <v>1351</v>
      </c>
      <c r="C5208" s="39">
        <v>1</v>
      </c>
      <c r="D5208" s="39" t="s">
        <v>13</v>
      </c>
      <c r="E5208" s="35">
        <v>126.15</v>
      </c>
      <c r="F5208" s="35">
        <f t="shared" si="178"/>
        <v>126.15</v>
      </c>
    </row>
    <row r="5209" spans="2:6" outlineLevel="1" x14ac:dyDescent="0.25">
      <c r="B5209" s="34"/>
      <c r="C5209" s="39"/>
      <c r="D5209" s="39"/>
      <c r="E5209" s="35"/>
      <c r="F5209" s="35"/>
    </row>
    <row r="5210" spans="2:6" outlineLevel="1" x14ac:dyDescent="0.25">
      <c r="B5210" s="33" t="s">
        <v>1355</v>
      </c>
      <c r="C5210" s="50">
        <v>13257.599999999999</v>
      </c>
      <c r="D5210" s="50" t="s">
        <v>252</v>
      </c>
      <c r="E5210" s="40" t="s">
        <v>13</v>
      </c>
      <c r="F5210" s="40">
        <f>SUM(F5211:F5217)</f>
        <v>1325.7625200000004</v>
      </c>
    </row>
    <row r="5211" spans="2:6" outlineLevel="1" x14ac:dyDescent="0.25">
      <c r="B5211" s="34" t="s">
        <v>1310</v>
      </c>
      <c r="C5211" s="39">
        <v>1</v>
      </c>
      <c r="D5211" s="39" t="s">
        <v>13</v>
      </c>
      <c r="E5211" s="35">
        <v>45.24</v>
      </c>
      <c r="F5211" s="35">
        <f t="shared" ref="F5211:F5217" si="179">+C5211*E5211</f>
        <v>45.24</v>
      </c>
    </row>
    <row r="5212" spans="2:6" outlineLevel="1" x14ac:dyDescent="0.25">
      <c r="B5212" s="34" t="s">
        <v>1344</v>
      </c>
      <c r="C5212" s="39">
        <v>0.13600000000000001</v>
      </c>
      <c r="D5212" s="39" t="s">
        <v>201</v>
      </c>
      <c r="E5212" s="35">
        <v>2307.59</v>
      </c>
      <c r="F5212" s="35">
        <f t="shared" si="179"/>
        <v>313.83224000000007</v>
      </c>
    </row>
    <row r="5213" spans="2:6" outlineLevel="1" x14ac:dyDescent="0.25">
      <c r="B5213" s="34" t="s">
        <v>1345</v>
      </c>
      <c r="C5213" s="39">
        <v>0.13600000000000001</v>
      </c>
      <c r="D5213" s="39" t="s">
        <v>201</v>
      </c>
      <c r="E5213" s="35">
        <v>490.77</v>
      </c>
      <c r="F5213" s="35">
        <f t="shared" si="179"/>
        <v>66.744720000000001</v>
      </c>
    </row>
    <row r="5214" spans="2:6" outlineLevel="1" x14ac:dyDescent="0.25">
      <c r="B5214" s="34" t="s">
        <v>447</v>
      </c>
      <c r="C5214" s="39">
        <v>0.1</v>
      </c>
      <c r="D5214" s="39" t="s">
        <v>252</v>
      </c>
      <c r="E5214" s="35">
        <v>6412.46</v>
      </c>
      <c r="F5214" s="35">
        <f t="shared" si="179"/>
        <v>641.24600000000009</v>
      </c>
    </row>
    <row r="5215" spans="2:6" outlineLevel="1" x14ac:dyDescent="0.25">
      <c r="B5215" s="34" t="s">
        <v>1312</v>
      </c>
      <c r="C5215" s="39">
        <v>2.1999999999999999E-2</v>
      </c>
      <c r="D5215" s="39" t="s">
        <v>252</v>
      </c>
      <c r="E5215" s="35">
        <v>5183.34</v>
      </c>
      <c r="F5215" s="35">
        <f t="shared" si="179"/>
        <v>114.03348</v>
      </c>
    </row>
    <row r="5216" spans="2:6" outlineLevel="1" x14ac:dyDescent="0.25">
      <c r="B5216" s="34" t="s">
        <v>1313</v>
      </c>
      <c r="C5216" s="39">
        <v>8.7999999999999995E-2</v>
      </c>
      <c r="D5216" s="39" t="s">
        <v>256</v>
      </c>
      <c r="E5216" s="35">
        <v>210.41</v>
      </c>
      <c r="F5216" s="35">
        <f t="shared" si="179"/>
        <v>18.516079999999999</v>
      </c>
    </row>
    <row r="5217" spans="2:6" outlineLevel="1" x14ac:dyDescent="0.25">
      <c r="B5217" s="34" t="s">
        <v>1351</v>
      </c>
      <c r="C5217" s="39">
        <v>1</v>
      </c>
      <c r="D5217" s="39" t="s">
        <v>13</v>
      </c>
      <c r="E5217" s="35">
        <v>126.15</v>
      </c>
      <c r="F5217" s="35">
        <f t="shared" si="179"/>
        <v>126.15</v>
      </c>
    </row>
    <row r="5218" spans="2:6" outlineLevel="1" x14ac:dyDescent="0.25">
      <c r="B5218" s="34"/>
      <c r="C5218" s="39"/>
      <c r="D5218" s="39"/>
      <c r="E5218" s="35"/>
      <c r="F5218" s="35"/>
    </row>
    <row r="5219" spans="2:6" outlineLevel="1" x14ac:dyDescent="0.25">
      <c r="B5219" s="33" t="s">
        <v>1356</v>
      </c>
      <c r="C5219" s="50">
        <v>12155.333333333334</v>
      </c>
      <c r="D5219" s="50" t="s">
        <v>252</v>
      </c>
      <c r="E5219" s="40" t="s">
        <v>13</v>
      </c>
      <c r="F5219" s="40">
        <f>SUM(F5220:F5226)</f>
        <v>1458.6407400000001</v>
      </c>
    </row>
    <row r="5220" spans="2:6" outlineLevel="1" x14ac:dyDescent="0.25">
      <c r="B5220" s="34" t="s">
        <v>1310</v>
      </c>
      <c r="C5220" s="39">
        <v>1</v>
      </c>
      <c r="D5220" s="39" t="s">
        <v>13</v>
      </c>
      <c r="E5220" s="35">
        <v>45.24</v>
      </c>
      <c r="F5220" s="35">
        <f t="shared" ref="F5220:F5226" si="180">+C5220*E5220</f>
        <v>45.24</v>
      </c>
    </row>
    <row r="5221" spans="2:6" outlineLevel="1" x14ac:dyDescent="0.25">
      <c r="B5221" s="34" t="s">
        <v>1344</v>
      </c>
      <c r="C5221" s="39">
        <v>0.13600000000000001</v>
      </c>
      <c r="D5221" s="39" t="s">
        <v>201</v>
      </c>
      <c r="E5221" s="35">
        <v>2307.59</v>
      </c>
      <c r="F5221" s="35">
        <f t="shared" si="180"/>
        <v>313.83224000000007</v>
      </c>
    </row>
    <row r="5222" spans="2:6" outlineLevel="1" x14ac:dyDescent="0.25">
      <c r="B5222" s="34" t="s">
        <v>1345</v>
      </c>
      <c r="C5222" s="39">
        <v>0.13600000000000001</v>
      </c>
      <c r="D5222" s="39" t="s">
        <v>201</v>
      </c>
      <c r="E5222" s="35">
        <v>490.77</v>
      </c>
      <c r="F5222" s="35">
        <f t="shared" si="180"/>
        <v>66.744720000000001</v>
      </c>
    </row>
    <row r="5223" spans="2:6" outlineLevel="1" x14ac:dyDescent="0.25">
      <c r="B5223" s="34" t="s">
        <v>447</v>
      </c>
      <c r="C5223" s="39">
        <v>0.12</v>
      </c>
      <c r="D5223" s="39" t="s">
        <v>252</v>
      </c>
      <c r="E5223" s="35">
        <v>6412.46</v>
      </c>
      <c r="F5223" s="35">
        <f t="shared" si="180"/>
        <v>769.49519999999995</v>
      </c>
    </row>
    <row r="5224" spans="2:6" outlineLevel="1" x14ac:dyDescent="0.25">
      <c r="B5224" s="34" t="s">
        <v>1312</v>
      </c>
      <c r="C5224" s="39">
        <v>2.1999999999999999E-2</v>
      </c>
      <c r="D5224" s="39" t="s">
        <v>252</v>
      </c>
      <c r="E5224" s="35">
        <v>5183.34</v>
      </c>
      <c r="F5224" s="35">
        <f t="shared" si="180"/>
        <v>114.03348</v>
      </c>
    </row>
    <row r="5225" spans="2:6" outlineLevel="1" x14ac:dyDescent="0.25">
      <c r="B5225" s="34" t="s">
        <v>1313</v>
      </c>
      <c r="C5225" s="39">
        <v>0.11</v>
      </c>
      <c r="D5225" s="39" t="s">
        <v>256</v>
      </c>
      <c r="E5225" s="35">
        <v>210.41</v>
      </c>
      <c r="F5225" s="35">
        <f t="shared" si="180"/>
        <v>23.145099999999999</v>
      </c>
    </row>
    <row r="5226" spans="2:6" outlineLevel="1" x14ac:dyDescent="0.25">
      <c r="B5226" s="34" t="s">
        <v>1351</v>
      </c>
      <c r="C5226" s="39">
        <v>1</v>
      </c>
      <c r="D5226" s="39" t="s">
        <v>13</v>
      </c>
      <c r="E5226" s="35">
        <v>126.15</v>
      </c>
      <c r="F5226" s="35">
        <f t="shared" si="180"/>
        <v>126.15</v>
      </c>
    </row>
    <row r="5227" spans="2:6" outlineLevel="1" x14ac:dyDescent="0.25">
      <c r="B5227" s="34"/>
      <c r="C5227" s="39"/>
      <c r="D5227" s="39"/>
      <c r="E5227" s="35"/>
      <c r="F5227" s="35"/>
    </row>
    <row r="5228" spans="2:6" outlineLevel="1" x14ac:dyDescent="0.25">
      <c r="B5228" s="33" t="s">
        <v>1357</v>
      </c>
      <c r="C5228" s="50">
        <v>11034.733333333334</v>
      </c>
      <c r="D5228" s="50" t="s">
        <v>252</v>
      </c>
      <c r="E5228" s="40" t="s">
        <v>13</v>
      </c>
      <c r="F5228" s="40">
        <f>SUM(F5229:F5235)</f>
        <v>1655.2227400000002</v>
      </c>
    </row>
    <row r="5229" spans="2:6" outlineLevel="1" x14ac:dyDescent="0.25">
      <c r="B5229" s="34" t="s">
        <v>1310</v>
      </c>
      <c r="C5229" s="39">
        <v>1</v>
      </c>
      <c r="D5229" s="39" t="s">
        <v>13</v>
      </c>
      <c r="E5229" s="35">
        <v>45.24</v>
      </c>
      <c r="F5229" s="35">
        <f t="shared" ref="F5229:F5235" si="181">+C5229*E5229</f>
        <v>45.24</v>
      </c>
    </row>
    <row r="5230" spans="2:6" outlineLevel="1" x14ac:dyDescent="0.25">
      <c r="B5230" s="34" t="s">
        <v>1344</v>
      </c>
      <c r="C5230" s="39">
        <v>0.13600000000000001</v>
      </c>
      <c r="D5230" s="39" t="s">
        <v>201</v>
      </c>
      <c r="E5230" s="35">
        <v>2307.59</v>
      </c>
      <c r="F5230" s="35">
        <f t="shared" si="181"/>
        <v>313.83224000000007</v>
      </c>
    </row>
    <row r="5231" spans="2:6" outlineLevel="1" x14ac:dyDescent="0.25">
      <c r="B5231" s="34" t="s">
        <v>1345</v>
      </c>
      <c r="C5231" s="39">
        <v>0.13600000000000001</v>
      </c>
      <c r="D5231" s="39" t="s">
        <v>201</v>
      </c>
      <c r="E5231" s="35">
        <v>490.77</v>
      </c>
      <c r="F5231" s="35">
        <f t="shared" si="181"/>
        <v>66.744720000000001</v>
      </c>
    </row>
    <row r="5232" spans="2:6" outlineLevel="1" x14ac:dyDescent="0.25">
      <c r="B5232" s="34" t="s">
        <v>447</v>
      </c>
      <c r="C5232" s="39">
        <v>0.15</v>
      </c>
      <c r="D5232" s="39" t="s">
        <v>252</v>
      </c>
      <c r="E5232" s="35">
        <v>6412.46</v>
      </c>
      <c r="F5232" s="35">
        <f t="shared" si="181"/>
        <v>961.86899999999991</v>
      </c>
    </row>
    <row r="5233" spans="2:6" outlineLevel="1" x14ac:dyDescent="0.25">
      <c r="B5233" s="34" t="s">
        <v>1312</v>
      </c>
      <c r="C5233" s="39">
        <v>2.1999999999999999E-2</v>
      </c>
      <c r="D5233" s="39" t="s">
        <v>252</v>
      </c>
      <c r="E5233" s="35">
        <v>5183.34</v>
      </c>
      <c r="F5233" s="35">
        <f t="shared" si="181"/>
        <v>114.03348</v>
      </c>
    </row>
    <row r="5234" spans="2:6" outlineLevel="1" x14ac:dyDescent="0.25">
      <c r="B5234" s="34" t="s">
        <v>1313</v>
      </c>
      <c r="C5234" s="39">
        <v>0.13</v>
      </c>
      <c r="D5234" s="39" t="s">
        <v>256</v>
      </c>
      <c r="E5234" s="35">
        <v>210.41</v>
      </c>
      <c r="F5234" s="35">
        <f t="shared" si="181"/>
        <v>27.353300000000001</v>
      </c>
    </row>
    <row r="5235" spans="2:6" outlineLevel="1" x14ac:dyDescent="0.25">
      <c r="B5235" s="34" t="s">
        <v>1351</v>
      </c>
      <c r="C5235" s="39">
        <v>1</v>
      </c>
      <c r="D5235" s="39" t="s">
        <v>13</v>
      </c>
      <c r="E5235" s="35">
        <v>126.15</v>
      </c>
      <c r="F5235" s="35">
        <f t="shared" si="181"/>
        <v>126.15</v>
      </c>
    </row>
    <row r="5236" spans="2:6" outlineLevel="1" x14ac:dyDescent="0.25">
      <c r="B5236" s="34"/>
      <c r="C5236" s="39"/>
      <c r="D5236" s="39"/>
      <c r="E5236" s="35"/>
      <c r="F5236" s="35"/>
    </row>
    <row r="5237" spans="2:6" outlineLevel="1" x14ac:dyDescent="0.25">
      <c r="B5237" s="33" t="s">
        <v>1358</v>
      </c>
      <c r="C5237" s="50">
        <v>9931.7499999999982</v>
      </c>
      <c r="D5237" s="50" t="s">
        <v>252</v>
      </c>
      <c r="E5237" s="40" t="s">
        <v>13</v>
      </c>
      <c r="F5237" s="40">
        <f>SUM(F5238:F5244)</f>
        <v>1986.3662400000005</v>
      </c>
    </row>
    <row r="5238" spans="2:6" outlineLevel="1" x14ac:dyDescent="0.25">
      <c r="B5238" s="34" t="s">
        <v>1310</v>
      </c>
      <c r="C5238" s="39">
        <v>1</v>
      </c>
      <c r="D5238" s="39" t="s">
        <v>13</v>
      </c>
      <c r="E5238" s="35">
        <v>45.24</v>
      </c>
      <c r="F5238" s="35">
        <f t="shared" ref="F5238:F5244" si="182">+C5238*E5238</f>
        <v>45.24</v>
      </c>
    </row>
    <row r="5239" spans="2:6" outlineLevel="1" x14ac:dyDescent="0.25">
      <c r="B5239" s="34" t="s">
        <v>1344</v>
      </c>
      <c r="C5239" s="39">
        <v>0.13600000000000001</v>
      </c>
      <c r="D5239" s="39" t="s">
        <v>201</v>
      </c>
      <c r="E5239" s="35">
        <v>2307.59</v>
      </c>
      <c r="F5239" s="35">
        <f t="shared" si="182"/>
        <v>313.83224000000007</v>
      </c>
    </row>
    <row r="5240" spans="2:6" outlineLevel="1" x14ac:dyDescent="0.25">
      <c r="B5240" s="34" t="s">
        <v>1345</v>
      </c>
      <c r="C5240" s="39">
        <v>0.13600000000000001</v>
      </c>
      <c r="D5240" s="39" t="s">
        <v>201</v>
      </c>
      <c r="E5240" s="35">
        <v>490.77</v>
      </c>
      <c r="F5240" s="35">
        <f t="shared" si="182"/>
        <v>66.744720000000001</v>
      </c>
    </row>
    <row r="5241" spans="2:6" outlineLevel="1" x14ac:dyDescent="0.25">
      <c r="B5241" s="34" t="s">
        <v>447</v>
      </c>
      <c r="C5241" s="39">
        <v>0.2</v>
      </c>
      <c r="D5241" s="39" t="s">
        <v>252</v>
      </c>
      <c r="E5241" s="35">
        <v>6412.46</v>
      </c>
      <c r="F5241" s="35">
        <f t="shared" si="182"/>
        <v>1282.4920000000002</v>
      </c>
    </row>
    <row r="5242" spans="2:6" outlineLevel="1" x14ac:dyDescent="0.25">
      <c r="B5242" s="34" t="s">
        <v>1312</v>
      </c>
      <c r="C5242" s="39">
        <v>2.1999999999999999E-2</v>
      </c>
      <c r="D5242" s="39" t="s">
        <v>252</v>
      </c>
      <c r="E5242" s="35">
        <v>5183.34</v>
      </c>
      <c r="F5242" s="35">
        <f t="shared" si="182"/>
        <v>114.03348</v>
      </c>
    </row>
    <row r="5243" spans="2:6" outlineLevel="1" x14ac:dyDescent="0.25">
      <c r="B5243" s="34" t="s">
        <v>1313</v>
      </c>
      <c r="C5243" s="39">
        <v>0.18</v>
      </c>
      <c r="D5243" s="39" t="s">
        <v>256</v>
      </c>
      <c r="E5243" s="35">
        <v>210.41</v>
      </c>
      <c r="F5243" s="35">
        <f t="shared" si="182"/>
        <v>37.873799999999996</v>
      </c>
    </row>
    <row r="5244" spans="2:6" outlineLevel="1" x14ac:dyDescent="0.25">
      <c r="B5244" s="34" t="s">
        <v>1351</v>
      </c>
      <c r="C5244" s="39">
        <v>1</v>
      </c>
      <c r="D5244" s="39" t="s">
        <v>13</v>
      </c>
      <c r="E5244" s="35">
        <v>126.15</v>
      </c>
      <c r="F5244" s="35">
        <f t="shared" si="182"/>
        <v>126.15</v>
      </c>
    </row>
    <row r="5245" spans="2:6" outlineLevel="1" x14ac:dyDescent="0.25">
      <c r="B5245" s="34"/>
      <c r="C5245" s="39"/>
      <c r="D5245" s="39"/>
      <c r="E5245" s="35"/>
      <c r="F5245" s="35"/>
    </row>
    <row r="5246" spans="2:6" outlineLevel="1" x14ac:dyDescent="0.25">
      <c r="B5246" s="33" t="s">
        <v>1359</v>
      </c>
      <c r="C5246" s="50">
        <v>13521.6</v>
      </c>
      <c r="D5246" s="50" t="s">
        <v>252</v>
      </c>
      <c r="E5246" s="40" t="s">
        <v>13</v>
      </c>
      <c r="F5246" s="40">
        <f>SUM(F5247:F5253)</f>
        <v>1352.1625200000005</v>
      </c>
    </row>
    <row r="5247" spans="2:6" outlineLevel="1" x14ac:dyDescent="0.25">
      <c r="B5247" s="34" t="s">
        <v>1310</v>
      </c>
      <c r="C5247" s="39">
        <v>1</v>
      </c>
      <c r="D5247" s="39" t="s">
        <v>13</v>
      </c>
      <c r="E5247" s="35">
        <v>45.24</v>
      </c>
      <c r="F5247" s="35">
        <f t="shared" ref="F5247:F5253" si="183">+C5247*E5247</f>
        <v>45.24</v>
      </c>
    </row>
    <row r="5248" spans="2:6" outlineLevel="1" x14ac:dyDescent="0.25">
      <c r="B5248" s="34" t="s">
        <v>1344</v>
      </c>
      <c r="C5248" s="39">
        <v>0.13600000000000001</v>
      </c>
      <c r="D5248" s="39" t="s">
        <v>201</v>
      </c>
      <c r="E5248" s="35">
        <v>2307.59</v>
      </c>
      <c r="F5248" s="35">
        <f t="shared" si="183"/>
        <v>313.83224000000007</v>
      </c>
    </row>
    <row r="5249" spans="2:6" outlineLevel="1" x14ac:dyDescent="0.25">
      <c r="B5249" s="34" t="s">
        <v>1345</v>
      </c>
      <c r="C5249" s="39">
        <v>0.13600000000000001</v>
      </c>
      <c r="D5249" s="39" t="s">
        <v>201</v>
      </c>
      <c r="E5249" s="35">
        <v>490.77</v>
      </c>
      <c r="F5249" s="35">
        <f t="shared" si="183"/>
        <v>66.744720000000001</v>
      </c>
    </row>
    <row r="5250" spans="2:6" outlineLevel="1" x14ac:dyDescent="0.25">
      <c r="B5250" s="34" t="s">
        <v>449</v>
      </c>
      <c r="C5250" s="39">
        <v>0.1</v>
      </c>
      <c r="D5250" s="39" t="s">
        <v>252</v>
      </c>
      <c r="E5250" s="35">
        <v>6676.46</v>
      </c>
      <c r="F5250" s="35">
        <f t="shared" si="183"/>
        <v>667.64600000000007</v>
      </c>
    </row>
    <row r="5251" spans="2:6" outlineLevel="1" x14ac:dyDescent="0.25">
      <c r="B5251" s="34" t="s">
        <v>1312</v>
      </c>
      <c r="C5251" s="39">
        <v>2.1999999999999999E-2</v>
      </c>
      <c r="D5251" s="39" t="s">
        <v>252</v>
      </c>
      <c r="E5251" s="35">
        <v>5183.34</v>
      </c>
      <c r="F5251" s="35">
        <f t="shared" si="183"/>
        <v>114.03348</v>
      </c>
    </row>
    <row r="5252" spans="2:6" outlineLevel="1" x14ac:dyDescent="0.25">
      <c r="B5252" s="34" t="s">
        <v>1313</v>
      </c>
      <c r="C5252" s="39">
        <v>8.7999999999999995E-2</v>
      </c>
      <c r="D5252" s="39" t="s">
        <v>256</v>
      </c>
      <c r="E5252" s="35">
        <v>210.41</v>
      </c>
      <c r="F5252" s="35">
        <f t="shared" si="183"/>
        <v>18.516079999999999</v>
      </c>
    </row>
    <row r="5253" spans="2:6" outlineLevel="1" x14ac:dyDescent="0.25">
      <c r="B5253" s="34" t="s">
        <v>1351</v>
      </c>
      <c r="C5253" s="39">
        <v>1</v>
      </c>
      <c r="D5253" s="39" t="s">
        <v>13</v>
      </c>
      <c r="E5253" s="35">
        <v>126.15</v>
      </c>
      <c r="F5253" s="35">
        <f t="shared" si="183"/>
        <v>126.15</v>
      </c>
    </row>
    <row r="5254" spans="2:6" outlineLevel="1" x14ac:dyDescent="0.25">
      <c r="B5254" s="34"/>
      <c r="C5254" s="39"/>
      <c r="D5254" s="39"/>
      <c r="E5254" s="35"/>
      <c r="F5254" s="35"/>
    </row>
    <row r="5255" spans="2:6" outlineLevel="1" x14ac:dyDescent="0.25">
      <c r="B5255" s="33" t="s">
        <v>1360</v>
      </c>
      <c r="C5255" s="50">
        <v>12419.333333333334</v>
      </c>
      <c r="D5255" s="50" t="s">
        <v>252</v>
      </c>
      <c r="E5255" s="40" t="s">
        <v>13</v>
      </c>
      <c r="F5255" s="40">
        <f>SUM(F5256:F5262)</f>
        <v>1490.3207400000003</v>
      </c>
    </row>
    <row r="5256" spans="2:6" outlineLevel="1" x14ac:dyDescent="0.25">
      <c r="B5256" s="34" t="s">
        <v>1310</v>
      </c>
      <c r="C5256" s="39">
        <v>1</v>
      </c>
      <c r="D5256" s="39" t="s">
        <v>13</v>
      </c>
      <c r="E5256" s="35">
        <v>45.24</v>
      </c>
      <c r="F5256" s="35">
        <f t="shared" ref="F5256:F5262" si="184">+C5256*E5256</f>
        <v>45.24</v>
      </c>
    </row>
    <row r="5257" spans="2:6" outlineLevel="1" x14ac:dyDescent="0.25">
      <c r="B5257" s="34" t="s">
        <v>1344</v>
      </c>
      <c r="C5257" s="39">
        <v>0.13600000000000001</v>
      </c>
      <c r="D5257" s="39" t="s">
        <v>201</v>
      </c>
      <c r="E5257" s="35">
        <v>2307.59</v>
      </c>
      <c r="F5257" s="35">
        <f t="shared" si="184"/>
        <v>313.83224000000007</v>
      </c>
    </row>
    <row r="5258" spans="2:6" outlineLevel="1" x14ac:dyDescent="0.25">
      <c r="B5258" s="34" t="s">
        <v>1345</v>
      </c>
      <c r="C5258" s="39">
        <v>0.13600000000000001</v>
      </c>
      <c r="D5258" s="39" t="s">
        <v>201</v>
      </c>
      <c r="E5258" s="35">
        <v>490.77</v>
      </c>
      <c r="F5258" s="35">
        <f t="shared" si="184"/>
        <v>66.744720000000001</v>
      </c>
    </row>
    <row r="5259" spans="2:6" outlineLevel="1" x14ac:dyDescent="0.25">
      <c r="B5259" s="34" t="s">
        <v>449</v>
      </c>
      <c r="C5259" s="39">
        <v>0.12</v>
      </c>
      <c r="D5259" s="39" t="s">
        <v>252</v>
      </c>
      <c r="E5259" s="35">
        <v>6676.46</v>
      </c>
      <c r="F5259" s="35">
        <f t="shared" si="184"/>
        <v>801.17520000000002</v>
      </c>
    </row>
    <row r="5260" spans="2:6" outlineLevel="1" x14ac:dyDescent="0.25">
      <c r="B5260" s="34" t="s">
        <v>1312</v>
      </c>
      <c r="C5260" s="39">
        <v>2.1999999999999999E-2</v>
      </c>
      <c r="D5260" s="39" t="s">
        <v>252</v>
      </c>
      <c r="E5260" s="35">
        <v>5183.34</v>
      </c>
      <c r="F5260" s="35">
        <f t="shared" si="184"/>
        <v>114.03348</v>
      </c>
    </row>
    <row r="5261" spans="2:6" outlineLevel="1" x14ac:dyDescent="0.25">
      <c r="B5261" s="34" t="s">
        <v>1313</v>
      </c>
      <c r="C5261" s="39">
        <v>0.11</v>
      </c>
      <c r="D5261" s="39" t="s">
        <v>256</v>
      </c>
      <c r="E5261" s="35">
        <v>210.41</v>
      </c>
      <c r="F5261" s="35">
        <f t="shared" si="184"/>
        <v>23.145099999999999</v>
      </c>
    </row>
    <row r="5262" spans="2:6" outlineLevel="1" x14ac:dyDescent="0.25">
      <c r="B5262" s="34" t="s">
        <v>1351</v>
      </c>
      <c r="C5262" s="39">
        <v>1</v>
      </c>
      <c r="D5262" s="39" t="s">
        <v>13</v>
      </c>
      <c r="E5262" s="35">
        <v>126.15</v>
      </c>
      <c r="F5262" s="35">
        <f t="shared" si="184"/>
        <v>126.15</v>
      </c>
    </row>
    <row r="5263" spans="2:6" outlineLevel="1" x14ac:dyDescent="0.25">
      <c r="B5263" s="34"/>
      <c r="C5263" s="39"/>
      <c r="D5263" s="39"/>
      <c r="E5263" s="35"/>
      <c r="F5263" s="35"/>
    </row>
    <row r="5264" spans="2:6" outlineLevel="1" x14ac:dyDescent="0.25">
      <c r="B5264" s="33" t="s">
        <v>1361</v>
      </c>
      <c r="C5264" s="50">
        <v>11298.733333333334</v>
      </c>
      <c r="D5264" s="50" t="s">
        <v>252</v>
      </c>
      <c r="E5264" s="40" t="s">
        <v>13</v>
      </c>
      <c r="F5264" s="40">
        <f>SUM(F5265:F5271)</f>
        <v>1694.8227400000003</v>
      </c>
    </row>
    <row r="5265" spans="2:6" outlineLevel="1" x14ac:dyDescent="0.25">
      <c r="B5265" s="34" t="s">
        <v>1310</v>
      </c>
      <c r="C5265" s="39">
        <v>1</v>
      </c>
      <c r="D5265" s="39" t="s">
        <v>13</v>
      </c>
      <c r="E5265" s="35">
        <v>45.24</v>
      </c>
      <c r="F5265" s="35">
        <f t="shared" ref="F5265:F5271" si="185">+C5265*E5265</f>
        <v>45.24</v>
      </c>
    </row>
    <row r="5266" spans="2:6" outlineLevel="1" x14ac:dyDescent="0.25">
      <c r="B5266" s="34" t="s">
        <v>1344</v>
      </c>
      <c r="C5266" s="39">
        <v>0.13600000000000001</v>
      </c>
      <c r="D5266" s="39" t="s">
        <v>201</v>
      </c>
      <c r="E5266" s="35">
        <v>2307.59</v>
      </c>
      <c r="F5266" s="35">
        <f t="shared" si="185"/>
        <v>313.83224000000007</v>
      </c>
    </row>
    <row r="5267" spans="2:6" outlineLevel="1" x14ac:dyDescent="0.25">
      <c r="B5267" s="34" t="s">
        <v>1345</v>
      </c>
      <c r="C5267" s="39">
        <v>0.13600000000000001</v>
      </c>
      <c r="D5267" s="39" t="s">
        <v>201</v>
      </c>
      <c r="E5267" s="35">
        <v>490.77</v>
      </c>
      <c r="F5267" s="35">
        <f t="shared" si="185"/>
        <v>66.744720000000001</v>
      </c>
    </row>
    <row r="5268" spans="2:6" outlineLevel="1" x14ac:dyDescent="0.25">
      <c r="B5268" s="34" t="s">
        <v>449</v>
      </c>
      <c r="C5268" s="39">
        <v>0.15</v>
      </c>
      <c r="D5268" s="39" t="s">
        <v>252</v>
      </c>
      <c r="E5268" s="35">
        <v>6676.46</v>
      </c>
      <c r="F5268" s="35">
        <f t="shared" si="185"/>
        <v>1001.4689999999999</v>
      </c>
    </row>
    <row r="5269" spans="2:6" outlineLevel="1" x14ac:dyDescent="0.25">
      <c r="B5269" s="34" t="s">
        <v>1312</v>
      </c>
      <c r="C5269" s="39">
        <v>2.1999999999999999E-2</v>
      </c>
      <c r="D5269" s="39" t="s">
        <v>252</v>
      </c>
      <c r="E5269" s="35">
        <v>5183.34</v>
      </c>
      <c r="F5269" s="35">
        <f t="shared" si="185"/>
        <v>114.03348</v>
      </c>
    </row>
    <row r="5270" spans="2:6" outlineLevel="1" x14ac:dyDescent="0.25">
      <c r="B5270" s="34" t="s">
        <v>1313</v>
      </c>
      <c r="C5270" s="39">
        <v>0.13</v>
      </c>
      <c r="D5270" s="39" t="s">
        <v>256</v>
      </c>
      <c r="E5270" s="35">
        <v>210.41</v>
      </c>
      <c r="F5270" s="35">
        <f t="shared" si="185"/>
        <v>27.353300000000001</v>
      </c>
    </row>
    <row r="5271" spans="2:6" outlineLevel="1" x14ac:dyDescent="0.25">
      <c r="B5271" s="34" t="s">
        <v>1351</v>
      </c>
      <c r="C5271" s="39">
        <v>1</v>
      </c>
      <c r="D5271" s="39" t="s">
        <v>13</v>
      </c>
      <c r="E5271" s="35">
        <v>126.15</v>
      </c>
      <c r="F5271" s="35">
        <f t="shared" si="185"/>
        <v>126.15</v>
      </c>
    </row>
    <row r="5272" spans="2:6" outlineLevel="1" x14ac:dyDescent="0.25">
      <c r="B5272" s="34"/>
      <c r="C5272" s="39"/>
      <c r="D5272" s="39"/>
      <c r="E5272" s="35"/>
      <c r="F5272" s="35"/>
    </row>
    <row r="5273" spans="2:6" outlineLevel="1" x14ac:dyDescent="0.25">
      <c r="B5273" s="33" t="s">
        <v>1362</v>
      </c>
      <c r="C5273" s="50">
        <v>10195.75</v>
      </c>
      <c r="D5273" s="50" t="s">
        <v>252</v>
      </c>
      <c r="E5273" s="40" t="s">
        <v>13</v>
      </c>
      <c r="F5273" s="40">
        <f>SUM(F5274:F5280)</f>
        <v>2039.1662400000005</v>
      </c>
    </row>
    <row r="5274" spans="2:6" outlineLevel="1" x14ac:dyDescent="0.25">
      <c r="B5274" s="34" t="s">
        <v>1310</v>
      </c>
      <c r="C5274" s="39">
        <v>1</v>
      </c>
      <c r="D5274" s="39" t="s">
        <v>13</v>
      </c>
      <c r="E5274" s="35">
        <v>45.24</v>
      </c>
      <c r="F5274" s="35">
        <f t="shared" ref="F5274:F5280" si="186">+C5274*E5274</f>
        <v>45.24</v>
      </c>
    </row>
    <row r="5275" spans="2:6" outlineLevel="1" x14ac:dyDescent="0.25">
      <c r="B5275" s="34" t="s">
        <v>1344</v>
      </c>
      <c r="C5275" s="39">
        <v>0.13600000000000001</v>
      </c>
      <c r="D5275" s="39" t="s">
        <v>201</v>
      </c>
      <c r="E5275" s="35">
        <v>2307.59</v>
      </c>
      <c r="F5275" s="35">
        <f t="shared" si="186"/>
        <v>313.83224000000007</v>
      </c>
    </row>
    <row r="5276" spans="2:6" outlineLevel="1" x14ac:dyDescent="0.25">
      <c r="B5276" s="34" t="s">
        <v>1345</v>
      </c>
      <c r="C5276" s="39">
        <v>0.13600000000000001</v>
      </c>
      <c r="D5276" s="39" t="s">
        <v>201</v>
      </c>
      <c r="E5276" s="35">
        <v>490.77</v>
      </c>
      <c r="F5276" s="35">
        <f t="shared" si="186"/>
        <v>66.744720000000001</v>
      </c>
    </row>
    <row r="5277" spans="2:6" outlineLevel="1" x14ac:dyDescent="0.25">
      <c r="B5277" s="34" t="s">
        <v>449</v>
      </c>
      <c r="C5277" s="39">
        <v>0.2</v>
      </c>
      <c r="D5277" s="39" t="s">
        <v>252</v>
      </c>
      <c r="E5277" s="35">
        <v>6676.46</v>
      </c>
      <c r="F5277" s="35">
        <f t="shared" si="186"/>
        <v>1335.2920000000001</v>
      </c>
    </row>
    <row r="5278" spans="2:6" outlineLevel="1" x14ac:dyDescent="0.25">
      <c r="B5278" s="34" t="s">
        <v>1312</v>
      </c>
      <c r="C5278" s="39">
        <v>2.1999999999999999E-2</v>
      </c>
      <c r="D5278" s="39" t="s">
        <v>252</v>
      </c>
      <c r="E5278" s="35">
        <v>5183.34</v>
      </c>
      <c r="F5278" s="35">
        <f t="shared" si="186"/>
        <v>114.03348</v>
      </c>
    </row>
    <row r="5279" spans="2:6" outlineLevel="1" x14ac:dyDescent="0.25">
      <c r="B5279" s="34" t="s">
        <v>1313</v>
      </c>
      <c r="C5279" s="39">
        <v>0.18</v>
      </c>
      <c r="D5279" s="39" t="s">
        <v>256</v>
      </c>
      <c r="E5279" s="35">
        <v>210.41</v>
      </c>
      <c r="F5279" s="35">
        <f t="shared" si="186"/>
        <v>37.873799999999996</v>
      </c>
    </row>
    <row r="5280" spans="2:6" outlineLevel="1" x14ac:dyDescent="0.25">
      <c r="B5280" s="34" t="s">
        <v>1351</v>
      </c>
      <c r="C5280" s="39">
        <v>1</v>
      </c>
      <c r="D5280" s="39" t="s">
        <v>13</v>
      </c>
      <c r="E5280" s="35">
        <v>126.15</v>
      </c>
      <c r="F5280" s="35">
        <f t="shared" si="186"/>
        <v>126.15</v>
      </c>
    </row>
    <row r="5281" spans="2:6" outlineLevel="1" x14ac:dyDescent="0.25">
      <c r="B5281" s="34"/>
      <c r="C5281" s="39"/>
      <c r="D5281" s="39"/>
      <c r="E5281" s="35"/>
      <c r="F5281" s="35"/>
    </row>
    <row r="5282" spans="2:6" outlineLevel="1" x14ac:dyDescent="0.25">
      <c r="B5282" s="33" t="s">
        <v>1363</v>
      </c>
      <c r="C5282" s="50">
        <v>7950.7619047619055</v>
      </c>
      <c r="D5282" s="50" t="s">
        <v>252</v>
      </c>
      <c r="E5282" s="40" t="s">
        <v>13</v>
      </c>
      <c r="F5282" s="40">
        <f>SUM(F5283:F5288)</f>
        <v>834.8227599999999</v>
      </c>
    </row>
    <row r="5283" spans="2:6" outlineLevel="1" x14ac:dyDescent="0.25">
      <c r="B5283" s="34" t="s">
        <v>1310</v>
      </c>
      <c r="C5283" s="39">
        <v>1</v>
      </c>
      <c r="D5283" s="39" t="s">
        <v>13</v>
      </c>
      <c r="E5283" s="35">
        <v>45.24</v>
      </c>
      <c r="F5283" s="35">
        <f t="shared" ref="F5283:F5288" si="187">+C5283*E5283</f>
        <v>45.24</v>
      </c>
    </row>
    <row r="5284" spans="2:6" outlineLevel="1" x14ac:dyDescent="0.25">
      <c r="B5284" s="34" t="s">
        <v>1311</v>
      </c>
      <c r="C5284" s="39">
        <v>0.105</v>
      </c>
      <c r="D5284" s="39" t="s">
        <v>252</v>
      </c>
      <c r="E5284" s="35">
        <v>4298.24</v>
      </c>
      <c r="F5284" s="35">
        <f t="shared" si="187"/>
        <v>451.31519999999995</v>
      </c>
    </row>
    <row r="5285" spans="2:6" outlineLevel="1" x14ac:dyDescent="0.25">
      <c r="B5285" s="34" t="s">
        <v>1312</v>
      </c>
      <c r="C5285" s="39">
        <v>2.1999999999999999E-2</v>
      </c>
      <c r="D5285" s="39" t="s">
        <v>252</v>
      </c>
      <c r="E5285" s="35">
        <v>5183.34</v>
      </c>
      <c r="F5285" s="35">
        <f t="shared" si="187"/>
        <v>114.03348</v>
      </c>
    </row>
    <row r="5286" spans="2:6" outlineLevel="1" x14ac:dyDescent="0.25">
      <c r="B5286" s="34" t="s">
        <v>1313</v>
      </c>
      <c r="C5286" s="39">
        <v>8.7999999999999995E-2</v>
      </c>
      <c r="D5286" s="39" t="s">
        <v>256</v>
      </c>
      <c r="E5286" s="35">
        <v>210.41</v>
      </c>
      <c r="F5286" s="35">
        <f t="shared" si="187"/>
        <v>18.516079999999999</v>
      </c>
    </row>
    <row r="5287" spans="2:6" outlineLevel="1" x14ac:dyDescent="0.25">
      <c r="B5287" s="34" t="s">
        <v>1314</v>
      </c>
      <c r="C5287" s="39">
        <v>1</v>
      </c>
      <c r="D5287" s="39" t="s">
        <v>13</v>
      </c>
      <c r="E5287" s="35">
        <v>126.15</v>
      </c>
      <c r="F5287" s="35">
        <f t="shared" si="187"/>
        <v>126.15</v>
      </c>
    </row>
    <row r="5288" spans="2:6" outlineLevel="1" x14ac:dyDescent="0.25">
      <c r="B5288" s="34" t="s">
        <v>1315</v>
      </c>
      <c r="C5288" s="39">
        <v>0.8</v>
      </c>
      <c r="D5288" s="39" t="s">
        <v>290</v>
      </c>
      <c r="E5288" s="35">
        <v>99.46</v>
      </c>
      <c r="F5288" s="35">
        <f t="shared" si="187"/>
        <v>79.567999999999998</v>
      </c>
    </row>
    <row r="5289" spans="2:6" outlineLevel="1" x14ac:dyDescent="0.25">
      <c r="B5289" s="34"/>
      <c r="C5289" s="39"/>
      <c r="D5289" s="39"/>
      <c r="E5289" s="35"/>
      <c r="F5289" s="35"/>
    </row>
    <row r="5290" spans="2:6" outlineLevel="1" x14ac:dyDescent="0.25">
      <c r="B5290" s="33" t="s">
        <v>1364</v>
      </c>
      <c r="C5290" s="50">
        <v>8351.2380952380954</v>
      </c>
      <c r="D5290" s="50" t="s">
        <v>252</v>
      </c>
      <c r="E5290" s="40" t="s">
        <v>13</v>
      </c>
      <c r="F5290" s="40">
        <f>SUM(F5291:F5296)</f>
        <v>876.87275999999997</v>
      </c>
    </row>
    <row r="5291" spans="2:6" outlineLevel="1" x14ac:dyDescent="0.25">
      <c r="B5291" s="34" t="s">
        <v>1310</v>
      </c>
      <c r="C5291" s="39">
        <v>1</v>
      </c>
      <c r="D5291" s="39" t="s">
        <v>13</v>
      </c>
      <c r="E5291" s="35">
        <v>45.24</v>
      </c>
      <c r="F5291" s="35">
        <f t="shared" ref="F5291:F5296" si="188">+C5291*E5291</f>
        <v>45.24</v>
      </c>
    </row>
    <row r="5292" spans="2:6" outlineLevel="1" x14ac:dyDescent="0.25">
      <c r="B5292" s="34" t="s">
        <v>1311</v>
      </c>
      <c r="C5292" s="39">
        <v>0.105</v>
      </c>
      <c r="D5292" s="39" t="s">
        <v>252</v>
      </c>
      <c r="E5292" s="35">
        <v>4298.24</v>
      </c>
      <c r="F5292" s="35">
        <f t="shared" si="188"/>
        <v>451.31519999999995</v>
      </c>
    </row>
    <row r="5293" spans="2:6" outlineLevel="1" x14ac:dyDescent="0.25">
      <c r="B5293" s="34" t="s">
        <v>1312</v>
      </c>
      <c r="C5293" s="39">
        <v>2.1999999999999999E-2</v>
      </c>
      <c r="D5293" s="39" t="s">
        <v>252</v>
      </c>
      <c r="E5293" s="35">
        <v>5183.34</v>
      </c>
      <c r="F5293" s="35">
        <f t="shared" si="188"/>
        <v>114.03348</v>
      </c>
    </row>
    <row r="5294" spans="2:6" outlineLevel="1" x14ac:dyDescent="0.25">
      <c r="B5294" s="34" t="s">
        <v>1313</v>
      </c>
      <c r="C5294" s="39">
        <v>8.7999999999999995E-2</v>
      </c>
      <c r="D5294" s="39" t="s">
        <v>256</v>
      </c>
      <c r="E5294" s="35">
        <v>210.41</v>
      </c>
      <c r="F5294" s="35">
        <f t="shared" si="188"/>
        <v>18.516079999999999</v>
      </c>
    </row>
    <row r="5295" spans="2:6" outlineLevel="1" x14ac:dyDescent="0.25">
      <c r="B5295" s="34" t="s">
        <v>1365</v>
      </c>
      <c r="C5295" s="39">
        <v>1</v>
      </c>
      <c r="D5295" s="39" t="s">
        <v>13</v>
      </c>
      <c r="E5295" s="35">
        <v>168.2</v>
      </c>
      <c r="F5295" s="35">
        <f t="shared" si="188"/>
        <v>168.2</v>
      </c>
    </row>
    <row r="5296" spans="2:6" outlineLevel="1" x14ac:dyDescent="0.25">
      <c r="B5296" s="34" t="s">
        <v>1315</v>
      </c>
      <c r="C5296" s="39">
        <v>0.8</v>
      </c>
      <c r="D5296" s="39" t="s">
        <v>290</v>
      </c>
      <c r="E5296" s="35">
        <v>99.46</v>
      </c>
      <c r="F5296" s="35">
        <f t="shared" si="188"/>
        <v>79.567999999999998</v>
      </c>
    </row>
    <row r="5297" spans="2:6" outlineLevel="1" x14ac:dyDescent="0.25">
      <c r="B5297" s="34"/>
      <c r="C5297" s="39"/>
      <c r="D5297" s="39"/>
      <c r="E5297" s="35"/>
      <c r="F5297" s="35"/>
    </row>
    <row r="5298" spans="2:6" outlineLevel="1" x14ac:dyDescent="0.25">
      <c r="B5298" s="33" t="s">
        <v>1366</v>
      </c>
      <c r="C5298" s="50">
        <v>8544</v>
      </c>
      <c r="D5298" s="50" t="s">
        <v>252</v>
      </c>
      <c r="E5298" s="40" t="s">
        <v>13</v>
      </c>
      <c r="F5298" s="40">
        <f>SUM(F5299:F5305)</f>
        <v>897.11275999999998</v>
      </c>
    </row>
    <row r="5299" spans="2:6" outlineLevel="1" x14ac:dyDescent="0.25">
      <c r="B5299" s="34" t="s">
        <v>1310</v>
      </c>
      <c r="C5299" s="39">
        <v>1</v>
      </c>
      <c r="D5299" s="39" t="s">
        <v>13</v>
      </c>
      <c r="E5299" s="35">
        <v>45.24</v>
      </c>
      <c r="F5299" s="35">
        <f t="shared" ref="F5299:F5305" si="189">+C5299*E5299</f>
        <v>45.24</v>
      </c>
    </row>
    <row r="5300" spans="2:6" outlineLevel="1" x14ac:dyDescent="0.25">
      <c r="B5300" s="34" t="s">
        <v>1311</v>
      </c>
      <c r="C5300" s="39">
        <v>0.105</v>
      </c>
      <c r="D5300" s="39" t="s">
        <v>252</v>
      </c>
      <c r="E5300" s="35">
        <v>4298.24</v>
      </c>
      <c r="F5300" s="35">
        <f t="shared" si="189"/>
        <v>451.31519999999995</v>
      </c>
    </row>
    <row r="5301" spans="2:6" outlineLevel="1" x14ac:dyDescent="0.25">
      <c r="B5301" s="34" t="s">
        <v>1312</v>
      </c>
      <c r="C5301" s="39">
        <v>2.1999999999999999E-2</v>
      </c>
      <c r="D5301" s="39" t="s">
        <v>252</v>
      </c>
      <c r="E5301" s="35">
        <v>5183.34</v>
      </c>
      <c r="F5301" s="35">
        <f t="shared" si="189"/>
        <v>114.03348</v>
      </c>
    </row>
    <row r="5302" spans="2:6" outlineLevel="1" x14ac:dyDescent="0.25">
      <c r="B5302" s="34" t="s">
        <v>1313</v>
      </c>
      <c r="C5302" s="39">
        <v>8.7999999999999995E-2</v>
      </c>
      <c r="D5302" s="39" t="s">
        <v>256</v>
      </c>
      <c r="E5302" s="35">
        <v>210.41</v>
      </c>
      <c r="F5302" s="35">
        <f t="shared" si="189"/>
        <v>18.516079999999999</v>
      </c>
    </row>
    <row r="5303" spans="2:6" outlineLevel="1" x14ac:dyDescent="0.25">
      <c r="B5303" s="34" t="s">
        <v>1365</v>
      </c>
      <c r="C5303" s="39">
        <v>1</v>
      </c>
      <c r="D5303" s="39" t="s">
        <v>13</v>
      </c>
      <c r="E5303" s="35">
        <v>178.1</v>
      </c>
      <c r="F5303" s="35">
        <f t="shared" si="189"/>
        <v>178.1</v>
      </c>
    </row>
    <row r="5304" spans="2:6" outlineLevel="1" x14ac:dyDescent="0.25">
      <c r="B5304" s="34" t="s">
        <v>1315</v>
      </c>
      <c r="C5304" s="39">
        <v>0.8</v>
      </c>
      <c r="D5304" s="39" t="s">
        <v>290</v>
      </c>
      <c r="E5304" s="35">
        <v>99.46</v>
      </c>
      <c r="F5304" s="35">
        <f t="shared" si="189"/>
        <v>79.567999999999998</v>
      </c>
    </row>
    <row r="5305" spans="2:6" outlineLevel="1" x14ac:dyDescent="0.25">
      <c r="B5305" s="34" t="s">
        <v>1367</v>
      </c>
      <c r="C5305" s="39">
        <v>0.04</v>
      </c>
      <c r="D5305" s="39" t="s">
        <v>195</v>
      </c>
      <c r="E5305" s="35">
        <v>258.5</v>
      </c>
      <c r="F5305" s="35">
        <f t="shared" si="189"/>
        <v>10.34</v>
      </c>
    </row>
    <row r="5306" spans="2:6" outlineLevel="1" x14ac:dyDescent="0.25">
      <c r="B5306" s="34"/>
      <c r="C5306" s="39"/>
      <c r="D5306" s="39"/>
      <c r="E5306" s="35"/>
      <c r="F5306" s="35"/>
    </row>
    <row r="5307" spans="2:6" outlineLevel="1" x14ac:dyDescent="0.25">
      <c r="B5307" s="33" t="s">
        <v>1368</v>
      </c>
      <c r="C5307" s="50"/>
      <c r="D5307" s="50"/>
      <c r="E5307" s="40" t="s">
        <v>13</v>
      </c>
      <c r="F5307" s="40">
        <f>SUM(F5308:F5313)</f>
        <v>877.28812300000004</v>
      </c>
    </row>
    <row r="5308" spans="2:6" outlineLevel="1" x14ac:dyDescent="0.25">
      <c r="B5308" s="34" t="s">
        <v>1310</v>
      </c>
      <c r="C5308" s="39">
        <v>1</v>
      </c>
      <c r="D5308" s="39" t="s">
        <v>13</v>
      </c>
      <c r="E5308" s="35">
        <v>45.24</v>
      </c>
      <c r="F5308" s="35">
        <f t="shared" ref="F5308:F5313" si="190">+C5308*E5308</f>
        <v>45.24</v>
      </c>
    </row>
    <row r="5309" spans="2:6" outlineLevel="1" x14ac:dyDescent="0.25">
      <c r="B5309" s="34" t="s">
        <v>1335</v>
      </c>
      <c r="C5309" s="39">
        <v>3.15E-2</v>
      </c>
      <c r="D5309" s="39" t="s">
        <v>252</v>
      </c>
      <c r="E5309" s="35">
        <v>4320.7299999999996</v>
      </c>
      <c r="F5309" s="35">
        <f t="shared" si="190"/>
        <v>136.10299499999999</v>
      </c>
    </row>
    <row r="5310" spans="2:6" outlineLevel="1" x14ac:dyDescent="0.25">
      <c r="B5310" s="34" t="s">
        <v>1330</v>
      </c>
      <c r="C5310" s="39">
        <v>55</v>
      </c>
      <c r="D5310" s="39" t="s">
        <v>231</v>
      </c>
      <c r="E5310" s="35">
        <v>6.74</v>
      </c>
      <c r="F5310" s="35">
        <f t="shared" si="190"/>
        <v>370.7</v>
      </c>
    </row>
    <row r="5311" spans="2:6" outlineLevel="1" x14ac:dyDescent="0.25">
      <c r="B5311" s="34" t="s">
        <v>1319</v>
      </c>
      <c r="C5311" s="39">
        <v>6</v>
      </c>
      <c r="D5311" s="39" t="s">
        <v>231</v>
      </c>
      <c r="E5311" s="35">
        <v>14.16</v>
      </c>
      <c r="F5311" s="35">
        <f t="shared" si="190"/>
        <v>84.960000000000008</v>
      </c>
    </row>
    <row r="5312" spans="2:6" outlineLevel="1" x14ac:dyDescent="0.25">
      <c r="B5312" s="34" t="s">
        <v>1369</v>
      </c>
      <c r="C5312" s="39">
        <v>3.44E-2</v>
      </c>
      <c r="D5312" s="39" t="s">
        <v>195</v>
      </c>
      <c r="E5312" s="35">
        <v>408.87</v>
      </c>
      <c r="F5312" s="35">
        <f t="shared" si="190"/>
        <v>14.065128</v>
      </c>
    </row>
    <row r="5313" spans="2:6" outlineLevel="1" x14ac:dyDescent="0.25">
      <c r="B5313" s="34" t="s">
        <v>1321</v>
      </c>
      <c r="C5313" s="39">
        <v>1</v>
      </c>
      <c r="D5313" s="39" t="s">
        <v>13</v>
      </c>
      <c r="E5313" s="35">
        <v>226.22</v>
      </c>
      <c r="F5313" s="35">
        <f t="shared" si="190"/>
        <v>226.22</v>
      </c>
    </row>
    <row r="5314" spans="2:6" outlineLevel="1" x14ac:dyDescent="0.25">
      <c r="B5314" s="34"/>
      <c r="C5314" s="39"/>
      <c r="D5314" s="39"/>
      <c r="E5314" s="35"/>
      <c r="F5314" s="35"/>
    </row>
    <row r="5315" spans="2:6" outlineLevel="1" x14ac:dyDescent="0.25">
      <c r="B5315" s="33" t="s">
        <v>1370</v>
      </c>
      <c r="C5315" s="50"/>
      <c r="D5315" s="50"/>
      <c r="E5315" s="40" t="s">
        <v>13</v>
      </c>
      <c r="F5315" s="40">
        <f>SUM(F5316:F5321)</f>
        <v>979.66812299999992</v>
      </c>
    </row>
    <row r="5316" spans="2:6" outlineLevel="1" x14ac:dyDescent="0.25">
      <c r="B5316" s="34" t="s">
        <v>1310</v>
      </c>
      <c r="C5316" s="39">
        <v>1</v>
      </c>
      <c r="D5316" s="39" t="s">
        <v>13</v>
      </c>
      <c r="E5316" s="35">
        <v>45.24</v>
      </c>
      <c r="F5316" s="35">
        <f t="shared" ref="F5316:F5321" si="191">+C5316*E5316</f>
        <v>45.24</v>
      </c>
    </row>
    <row r="5317" spans="2:6" outlineLevel="1" x14ac:dyDescent="0.25">
      <c r="B5317" s="34" t="s">
        <v>1335</v>
      </c>
      <c r="C5317" s="39">
        <v>3.15E-2</v>
      </c>
      <c r="D5317" s="39" t="s">
        <v>252</v>
      </c>
      <c r="E5317" s="35">
        <v>4320.7299999999996</v>
      </c>
      <c r="F5317" s="35">
        <f t="shared" si="191"/>
        <v>136.10299499999999</v>
      </c>
    </row>
    <row r="5318" spans="2:6" outlineLevel="1" x14ac:dyDescent="0.25">
      <c r="B5318" s="34" t="s">
        <v>1330</v>
      </c>
      <c r="C5318" s="39">
        <v>71.5</v>
      </c>
      <c r="D5318" s="39" t="s">
        <v>231</v>
      </c>
      <c r="E5318" s="35">
        <v>6.2799999999999994</v>
      </c>
      <c r="F5318" s="35">
        <f t="shared" si="191"/>
        <v>449.02</v>
      </c>
    </row>
    <row r="5319" spans="2:6" outlineLevel="1" x14ac:dyDescent="0.25">
      <c r="B5319" s="34" t="s">
        <v>1319</v>
      </c>
      <c r="C5319" s="39">
        <v>3</v>
      </c>
      <c r="D5319" s="39" t="s">
        <v>231</v>
      </c>
      <c r="E5319" s="35">
        <v>14.16</v>
      </c>
      <c r="F5319" s="35">
        <f t="shared" si="191"/>
        <v>42.480000000000004</v>
      </c>
    </row>
    <row r="5320" spans="2:6" outlineLevel="1" x14ac:dyDescent="0.25">
      <c r="B5320" s="34" t="s">
        <v>1369</v>
      </c>
      <c r="C5320" s="39">
        <v>3.44E-2</v>
      </c>
      <c r="D5320" s="39" t="s">
        <v>195</v>
      </c>
      <c r="E5320" s="35">
        <v>408.87</v>
      </c>
      <c r="F5320" s="35">
        <f t="shared" si="191"/>
        <v>14.065128</v>
      </c>
    </row>
    <row r="5321" spans="2:6" outlineLevel="1" x14ac:dyDescent="0.25">
      <c r="B5321" s="34" t="s">
        <v>1321</v>
      </c>
      <c r="C5321" s="39">
        <v>1</v>
      </c>
      <c r="D5321" s="39" t="s">
        <v>13</v>
      </c>
      <c r="E5321" s="35">
        <v>292.76</v>
      </c>
      <c r="F5321" s="35">
        <f t="shared" si="191"/>
        <v>292.76</v>
      </c>
    </row>
    <row r="5322" spans="2:6" outlineLevel="1" x14ac:dyDescent="0.25">
      <c r="B5322" s="34"/>
      <c r="C5322" s="39"/>
      <c r="D5322" s="39"/>
      <c r="E5322" s="35"/>
      <c r="F5322" s="35"/>
    </row>
    <row r="5323" spans="2:6" outlineLevel="1" x14ac:dyDescent="0.25">
      <c r="B5323" s="33" t="s">
        <v>1371</v>
      </c>
      <c r="C5323" s="50"/>
      <c r="D5323" s="50"/>
      <c r="E5323" s="40" t="s">
        <v>13</v>
      </c>
      <c r="F5323" s="40">
        <f>SUM(F5324:F5329)</f>
        <v>2308.7731230000004</v>
      </c>
    </row>
    <row r="5324" spans="2:6" outlineLevel="1" x14ac:dyDescent="0.25">
      <c r="B5324" s="34" t="s">
        <v>1310</v>
      </c>
      <c r="C5324" s="39">
        <v>1</v>
      </c>
      <c r="D5324" s="39" t="s">
        <v>13</v>
      </c>
      <c r="E5324" s="35">
        <v>45.24</v>
      </c>
      <c r="F5324" s="35">
        <f t="shared" ref="F5324:F5329" si="192">+C5324*E5324</f>
        <v>45.24</v>
      </c>
    </row>
    <row r="5325" spans="2:6" outlineLevel="1" x14ac:dyDescent="0.25">
      <c r="B5325" s="34" t="s">
        <v>1335</v>
      </c>
      <c r="C5325" s="39">
        <v>3.15E-2</v>
      </c>
      <c r="D5325" s="39" t="s">
        <v>252</v>
      </c>
      <c r="E5325" s="35">
        <v>4320.7299999999996</v>
      </c>
      <c r="F5325" s="35">
        <f t="shared" si="192"/>
        <v>136.10299499999999</v>
      </c>
    </row>
    <row r="5326" spans="2:6" outlineLevel="1" x14ac:dyDescent="0.25">
      <c r="B5326" s="34" t="s">
        <v>1330</v>
      </c>
      <c r="C5326" s="39">
        <v>1.1000000000000001</v>
      </c>
      <c r="D5326" s="39" t="s">
        <v>13</v>
      </c>
      <c r="E5326" s="35">
        <v>1704.45</v>
      </c>
      <c r="F5326" s="35">
        <f t="shared" si="192"/>
        <v>1874.8950000000002</v>
      </c>
    </row>
    <row r="5327" spans="2:6" outlineLevel="1" x14ac:dyDescent="0.25">
      <c r="B5327" s="34" t="s">
        <v>1319</v>
      </c>
      <c r="C5327" s="39">
        <v>4</v>
      </c>
      <c r="D5327" s="39" t="s">
        <v>231</v>
      </c>
      <c r="E5327" s="35">
        <v>14.16</v>
      </c>
      <c r="F5327" s="35">
        <f t="shared" si="192"/>
        <v>56.64</v>
      </c>
    </row>
    <row r="5328" spans="2:6" outlineLevel="1" x14ac:dyDescent="0.25">
      <c r="B5328" s="34" t="s">
        <v>1369</v>
      </c>
      <c r="C5328" s="39">
        <v>3.44E-2</v>
      </c>
      <c r="D5328" s="39" t="s">
        <v>195</v>
      </c>
      <c r="E5328" s="35">
        <v>408.87</v>
      </c>
      <c r="F5328" s="35">
        <f t="shared" si="192"/>
        <v>14.065128</v>
      </c>
    </row>
    <row r="5329" spans="2:6" outlineLevel="1" x14ac:dyDescent="0.25">
      <c r="B5329" s="34" t="s">
        <v>1321</v>
      </c>
      <c r="C5329" s="39">
        <v>1</v>
      </c>
      <c r="D5329" s="39" t="s">
        <v>13</v>
      </c>
      <c r="E5329" s="35">
        <v>181.83</v>
      </c>
      <c r="F5329" s="35">
        <f t="shared" si="192"/>
        <v>181.83</v>
      </c>
    </row>
    <row r="5330" spans="2:6" outlineLevel="1" x14ac:dyDescent="0.25">
      <c r="B5330" s="34"/>
      <c r="C5330" s="39"/>
      <c r="D5330" s="39"/>
      <c r="E5330" s="35"/>
      <c r="F5330" s="35"/>
    </row>
    <row r="5331" spans="2:6" outlineLevel="1" x14ac:dyDescent="0.25">
      <c r="B5331" s="33" t="s">
        <v>1372</v>
      </c>
      <c r="C5331" s="50"/>
      <c r="D5331" s="50"/>
      <c r="E5331" s="40" t="s">
        <v>290</v>
      </c>
      <c r="F5331" s="40">
        <f>SUM(F5332:F5336)</f>
        <v>263.36712599999998</v>
      </c>
    </row>
    <row r="5332" spans="2:6" outlineLevel="1" x14ac:dyDescent="0.25">
      <c r="B5332" s="34" t="s">
        <v>433</v>
      </c>
      <c r="C5332" s="39">
        <v>2.0999999999999999E-3</v>
      </c>
      <c r="D5332" s="39" t="s">
        <v>252</v>
      </c>
      <c r="E5332" s="35">
        <v>4340.96</v>
      </c>
      <c r="F5332" s="35">
        <f>+C5332*E5332</f>
        <v>9.1160160000000001</v>
      </c>
    </row>
    <row r="5333" spans="2:6" outlineLevel="1" x14ac:dyDescent="0.25">
      <c r="B5333" s="34" t="s">
        <v>1330</v>
      </c>
      <c r="C5333" s="39">
        <v>1.1000000000000001</v>
      </c>
      <c r="D5333" s="39" t="s">
        <v>290</v>
      </c>
      <c r="E5333" s="35">
        <v>76.600000000000009</v>
      </c>
      <c r="F5333" s="35">
        <f>+C5333*E5333</f>
        <v>84.260000000000019</v>
      </c>
    </row>
    <row r="5334" spans="2:6" outlineLevel="1" x14ac:dyDescent="0.25">
      <c r="B5334" s="34" t="s">
        <v>1319</v>
      </c>
      <c r="C5334" s="39">
        <v>1</v>
      </c>
      <c r="D5334" s="39" t="s">
        <v>231</v>
      </c>
      <c r="E5334" s="35">
        <v>18.88</v>
      </c>
      <c r="F5334" s="35">
        <f>+C5334*E5334</f>
        <v>18.88</v>
      </c>
    </row>
    <row r="5335" spans="2:6" outlineLevel="1" x14ac:dyDescent="0.25">
      <c r="B5335" s="34" t="s">
        <v>1373</v>
      </c>
      <c r="C5335" s="39">
        <v>1E-3</v>
      </c>
      <c r="D5335" s="39" t="s">
        <v>195</v>
      </c>
      <c r="E5335" s="35">
        <v>861.11</v>
      </c>
      <c r="F5335" s="35">
        <f>+C5335*E5335</f>
        <v>0.86111000000000004</v>
      </c>
    </row>
    <row r="5336" spans="2:6" outlineLevel="1" x14ac:dyDescent="0.25">
      <c r="B5336" s="34" t="s">
        <v>1321</v>
      </c>
      <c r="C5336" s="39">
        <v>1</v>
      </c>
      <c r="D5336" s="39" t="s">
        <v>290</v>
      </c>
      <c r="E5336" s="35">
        <v>150.25</v>
      </c>
      <c r="F5336" s="35">
        <f>+C5336*E5336</f>
        <v>150.25</v>
      </c>
    </row>
    <row r="5337" spans="2:6" outlineLevel="1" x14ac:dyDescent="0.25">
      <c r="B5337" s="34"/>
      <c r="C5337" s="39"/>
      <c r="D5337" s="39"/>
      <c r="E5337" s="35"/>
      <c r="F5337" s="35"/>
    </row>
    <row r="5338" spans="2:6" outlineLevel="1" x14ac:dyDescent="0.25">
      <c r="B5338" s="33" t="s">
        <v>1374</v>
      </c>
      <c r="C5338" s="50"/>
      <c r="D5338" s="50"/>
      <c r="E5338" s="40" t="s">
        <v>290</v>
      </c>
      <c r="F5338" s="40">
        <f>SUM(F5339:F5343)</f>
        <v>279.10112600000002</v>
      </c>
    </row>
    <row r="5339" spans="2:6" outlineLevel="1" x14ac:dyDescent="0.25">
      <c r="B5339" s="34" t="s">
        <v>433</v>
      </c>
      <c r="C5339" s="39">
        <v>2.0999999999999999E-3</v>
      </c>
      <c r="D5339" s="39" t="s">
        <v>252</v>
      </c>
      <c r="E5339" s="35">
        <v>4340.96</v>
      </c>
      <c r="F5339" s="35">
        <f>+C5339*E5339</f>
        <v>9.1160160000000001</v>
      </c>
    </row>
    <row r="5340" spans="2:6" outlineLevel="1" x14ac:dyDescent="0.25">
      <c r="B5340" s="34" t="s">
        <v>1330</v>
      </c>
      <c r="C5340" s="39">
        <v>1.1000000000000001</v>
      </c>
      <c r="D5340" s="39" t="s">
        <v>290</v>
      </c>
      <c r="E5340" s="35">
        <v>85.54</v>
      </c>
      <c r="F5340" s="35">
        <f>+C5340*E5340</f>
        <v>94.094000000000008</v>
      </c>
    </row>
    <row r="5341" spans="2:6" outlineLevel="1" x14ac:dyDescent="0.25">
      <c r="B5341" s="34" t="s">
        <v>1319</v>
      </c>
      <c r="C5341" s="39">
        <v>1</v>
      </c>
      <c r="D5341" s="39" t="s">
        <v>231</v>
      </c>
      <c r="E5341" s="35">
        <v>24.78</v>
      </c>
      <c r="F5341" s="35">
        <f>+C5341*E5341</f>
        <v>24.78</v>
      </c>
    </row>
    <row r="5342" spans="2:6" outlineLevel="1" x14ac:dyDescent="0.25">
      <c r="B5342" s="34" t="s">
        <v>1373</v>
      </c>
      <c r="C5342" s="39">
        <v>1E-3</v>
      </c>
      <c r="D5342" s="39" t="s">
        <v>195</v>
      </c>
      <c r="E5342" s="35">
        <v>861.11</v>
      </c>
      <c r="F5342" s="35">
        <f>+C5342*E5342</f>
        <v>0.86111000000000004</v>
      </c>
    </row>
    <row r="5343" spans="2:6" outlineLevel="1" x14ac:dyDescent="0.25">
      <c r="B5343" s="34" t="s">
        <v>1321</v>
      </c>
      <c r="C5343" s="39">
        <v>1</v>
      </c>
      <c r="D5343" s="39" t="s">
        <v>290</v>
      </c>
      <c r="E5343" s="35">
        <v>150.25</v>
      </c>
      <c r="F5343" s="35">
        <f>+C5343*E5343</f>
        <v>150.25</v>
      </c>
    </row>
    <row r="5344" spans="2:6" outlineLevel="1" x14ac:dyDescent="0.25">
      <c r="B5344" s="34"/>
      <c r="C5344" s="39"/>
      <c r="D5344" s="39"/>
      <c r="E5344" s="35"/>
      <c r="F5344" s="35"/>
    </row>
    <row r="5345" spans="2:6" outlineLevel="1" x14ac:dyDescent="0.25">
      <c r="B5345" s="33" t="s">
        <v>1375</v>
      </c>
      <c r="C5345" s="50"/>
      <c r="D5345" s="50"/>
      <c r="E5345" s="40" t="s">
        <v>290</v>
      </c>
      <c r="F5345" s="40">
        <f>SUM(F5346:F5350)</f>
        <v>292.80588599999999</v>
      </c>
    </row>
    <row r="5346" spans="2:6" outlineLevel="1" x14ac:dyDescent="0.25">
      <c r="B5346" s="34" t="s">
        <v>433</v>
      </c>
      <c r="C5346" s="39">
        <v>2.0999999999999999E-3</v>
      </c>
      <c r="D5346" s="39" t="s">
        <v>252</v>
      </c>
      <c r="E5346" s="35">
        <v>4340.96</v>
      </c>
      <c r="F5346" s="35">
        <f>+C5346*E5346</f>
        <v>9.1160160000000001</v>
      </c>
    </row>
    <row r="5347" spans="2:6" outlineLevel="1" x14ac:dyDescent="0.25">
      <c r="B5347" s="34" t="s">
        <v>1330</v>
      </c>
      <c r="C5347" s="39">
        <v>1.1000000000000001</v>
      </c>
      <c r="D5347" s="39" t="s">
        <v>290</v>
      </c>
      <c r="E5347" s="35">
        <v>98.41</v>
      </c>
      <c r="F5347" s="35">
        <f>+C5347*E5347</f>
        <v>108.251</v>
      </c>
    </row>
    <row r="5348" spans="2:6" outlineLevel="1" x14ac:dyDescent="0.25">
      <c r="B5348" s="34" t="s">
        <v>1319</v>
      </c>
      <c r="C5348" s="39">
        <v>1</v>
      </c>
      <c r="D5348" s="39" t="s">
        <v>231</v>
      </c>
      <c r="E5348" s="35">
        <v>24.78</v>
      </c>
      <c r="F5348" s="35">
        <f>+C5348*E5348</f>
        <v>24.78</v>
      </c>
    </row>
    <row r="5349" spans="2:6" outlineLevel="1" x14ac:dyDescent="0.25">
      <c r="B5349" s="34" t="s">
        <v>1376</v>
      </c>
      <c r="C5349" s="39">
        <v>1E-3</v>
      </c>
      <c r="D5349" s="39" t="s">
        <v>195</v>
      </c>
      <c r="E5349" s="35">
        <v>408.87</v>
      </c>
      <c r="F5349" s="35">
        <f>+C5349*E5349</f>
        <v>0.40887000000000001</v>
      </c>
    </row>
    <row r="5350" spans="2:6" outlineLevel="1" x14ac:dyDescent="0.25">
      <c r="B5350" s="34" t="s">
        <v>1321</v>
      </c>
      <c r="C5350" s="39">
        <v>1</v>
      </c>
      <c r="D5350" s="39" t="s">
        <v>290</v>
      </c>
      <c r="E5350" s="35">
        <v>150.25</v>
      </c>
      <c r="F5350" s="35">
        <f>+C5350*E5350</f>
        <v>150.25</v>
      </c>
    </row>
    <row r="5351" spans="2:6" outlineLevel="1" x14ac:dyDescent="0.25">
      <c r="B5351" s="34"/>
      <c r="C5351" s="39"/>
      <c r="D5351" s="39"/>
      <c r="E5351" s="35"/>
      <c r="F5351" s="35"/>
    </row>
    <row r="5352" spans="2:6" outlineLevel="1" x14ac:dyDescent="0.25">
      <c r="B5352" s="33" t="s">
        <v>1377</v>
      </c>
      <c r="C5352" s="50"/>
      <c r="D5352" s="50"/>
      <c r="E5352" s="40" t="s">
        <v>290</v>
      </c>
      <c r="F5352" s="40">
        <f>SUM(F5353:F5357)</f>
        <v>215.44288599999999</v>
      </c>
    </row>
    <row r="5353" spans="2:6" outlineLevel="1" x14ac:dyDescent="0.25">
      <c r="B5353" s="34" t="s">
        <v>433</v>
      </c>
      <c r="C5353" s="39">
        <v>2.0999999999999999E-3</v>
      </c>
      <c r="D5353" s="39" t="s">
        <v>252</v>
      </c>
      <c r="E5353" s="35">
        <v>4340.96</v>
      </c>
      <c r="F5353" s="35">
        <f>+C5353*E5353</f>
        <v>9.1160160000000001</v>
      </c>
    </row>
    <row r="5354" spans="2:6" outlineLevel="1" x14ac:dyDescent="0.25">
      <c r="B5354" s="34" t="s">
        <v>1330</v>
      </c>
      <c r="C5354" s="39">
        <v>4.4000000000000004</v>
      </c>
      <c r="D5354" s="39" t="s">
        <v>231</v>
      </c>
      <c r="E5354" s="35">
        <v>9.9700000000000006</v>
      </c>
      <c r="F5354" s="35">
        <f>+C5354*E5354</f>
        <v>43.868000000000009</v>
      </c>
    </row>
    <row r="5355" spans="2:6" outlineLevel="1" x14ac:dyDescent="0.25">
      <c r="B5355" s="34" t="s">
        <v>1319</v>
      </c>
      <c r="C5355" s="39">
        <v>1</v>
      </c>
      <c r="D5355" s="39" t="s">
        <v>231</v>
      </c>
      <c r="E5355" s="35">
        <v>11.8</v>
      </c>
      <c r="F5355" s="35">
        <f>+C5355*E5355</f>
        <v>11.8</v>
      </c>
    </row>
    <row r="5356" spans="2:6" outlineLevel="1" x14ac:dyDescent="0.25">
      <c r="B5356" s="34" t="s">
        <v>1376</v>
      </c>
      <c r="C5356" s="39">
        <v>1E-3</v>
      </c>
      <c r="D5356" s="39" t="s">
        <v>195</v>
      </c>
      <c r="E5356" s="35">
        <v>408.87</v>
      </c>
      <c r="F5356" s="35">
        <f>+C5356*E5356</f>
        <v>0.40887000000000001</v>
      </c>
    </row>
    <row r="5357" spans="2:6" outlineLevel="1" x14ac:dyDescent="0.25">
      <c r="B5357" s="34" t="s">
        <v>1321</v>
      </c>
      <c r="C5357" s="39">
        <v>1</v>
      </c>
      <c r="D5357" s="39" t="s">
        <v>290</v>
      </c>
      <c r="E5357" s="35">
        <v>150.25</v>
      </c>
      <c r="F5357" s="35">
        <f>+C5357*E5357</f>
        <v>150.25</v>
      </c>
    </row>
    <row r="5358" spans="2:6" outlineLevel="1" x14ac:dyDescent="0.25">
      <c r="B5358" s="34"/>
      <c r="C5358" s="39"/>
      <c r="D5358" s="39"/>
      <c r="E5358" s="35"/>
      <c r="F5358" s="35"/>
    </row>
    <row r="5359" spans="2:6" outlineLevel="1" x14ac:dyDescent="0.25">
      <c r="B5359" s="33" t="s">
        <v>1378</v>
      </c>
      <c r="C5359" s="50"/>
      <c r="D5359" s="50"/>
      <c r="E5359" s="40" t="s">
        <v>290</v>
      </c>
      <c r="F5359" s="40">
        <f>SUM(F5360:F5361)</f>
        <v>86.210080000000005</v>
      </c>
    </row>
    <row r="5360" spans="2:6" outlineLevel="1" x14ac:dyDescent="0.25">
      <c r="B5360" s="34" t="s">
        <v>1379</v>
      </c>
      <c r="C5360" s="39">
        <v>1.0500000000000001E-2</v>
      </c>
      <c r="D5360" s="39" t="s">
        <v>252</v>
      </c>
      <c r="E5360" s="35">
        <v>4340.96</v>
      </c>
      <c r="F5360" s="35">
        <f>+C5360*E5360</f>
        <v>45.580080000000002</v>
      </c>
    </row>
    <row r="5361" spans="2:6" outlineLevel="1" x14ac:dyDescent="0.25">
      <c r="B5361" s="34" t="s">
        <v>137</v>
      </c>
      <c r="C5361" s="39">
        <v>1</v>
      </c>
      <c r="D5361" s="39" t="s">
        <v>290</v>
      </c>
      <c r="E5361" s="35">
        <v>40.630000000000003</v>
      </c>
      <c r="F5361" s="35">
        <f>+C5361*E5361</f>
        <v>40.630000000000003</v>
      </c>
    </row>
    <row r="5362" spans="2:6" outlineLevel="1" x14ac:dyDescent="0.25">
      <c r="B5362" s="34"/>
      <c r="C5362" s="39"/>
      <c r="D5362" s="39"/>
      <c r="E5362" s="35"/>
      <c r="F5362" s="35"/>
    </row>
    <row r="5363" spans="2:6" outlineLevel="1" x14ac:dyDescent="0.25">
      <c r="B5363" s="33" t="s">
        <v>1380</v>
      </c>
      <c r="C5363" s="50"/>
      <c r="D5363" s="50"/>
      <c r="E5363" s="40" t="s">
        <v>290</v>
      </c>
      <c r="F5363" s="40">
        <f>SUM(F5364:F5368)</f>
        <v>233.597126</v>
      </c>
    </row>
    <row r="5364" spans="2:6" outlineLevel="1" x14ac:dyDescent="0.25">
      <c r="B5364" s="34" t="s">
        <v>433</v>
      </c>
      <c r="C5364" s="39">
        <v>2.0999999999999999E-3</v>
      </c>
      <c r="D5364" s="39" t="s">
        <v>252</v>
      </c>
      <c r="E5364" s="35">
        <v>4340.96</v>
      </c>
      <c r="F5364" s="35">
        <f>+C5364*E5364</f>
        <v>9.1160160000000001</v>
      </c>
    </row>
    <row r="5365" spans="2:6" outlineLevel="1" x14ac:dyDescent="0.25">
      <c r="B5365" s="34" t="s">
        <v>1330</v>
      </c>
      <c r="C5365" s="39">
        <v>1.1000000000000001</v>
      </c>
      <c r="D5365" s="39" t="s">
        <v>290</v>
      </c>
      <c r="E5365" s="35">
        <v>110.3</v>
      </c>
      <c r="F5365" s="35">
        <f>+C5365*E5365</f>
        <v>121.33000000000001</v>
      </c>
    </row>
    <row r="5366" spans="2:6" outlineLevel="1" x14ac:dyDescent="0.25">
      <c r="B5366" s="34" t="s">
        <v>1319</v>
      </c>
      <c r="C5366" s="39">
        <v>1</v>
      </c>
      <c r="D5366" s="39" t="s">
        <v>231</v>
      </c>
      <c r="E5366" s="35">
        <v>11.8</v>
      </c>
      <c r="F5366" s="35">
        <f>+C5366*E5366</f>
        <v>11.8</v>
      </c>
    </row>
    <row r="5367" spans="2:6" outlineLevel="1" x14ac:dyDescent="0.25">
      <c r="B5367" s="34" t="s">
        <v>1381</v>
      </c>
      <c r="C5367" s="39">
        <v>1E-3</v>
      </c>
      <c r="D5367" s="39" t="s">
        <v>195</v>
      </c>
      <c r="E5367" s="35">
        <v>861.11</v>
      </c>
      <c r="F5367" s="35">
        <f>+C5367*E5367</f>
        <v>0.86111000000000004</v>
      </c>
    </row>
    <row r="5368" spans="2:6" outlineLevel="1" x14ac:dyDescent="0.25">
      <c r="B5368" s="34" t="s">
        <v>1321</v>
      </c>
      <c r="C5368" s="39">
        <v>1</v>
      </c>
      <c r="D5368" s="39" t="s">
        <v>290</v>
      </c>
      <c r="E5368" s="35">
        <v>90.49</v>
      </c>
      <c r="F5368" s="35">
        <f>+C5368*E5368</f>
        <v>90.49</v>
      </c>
    </row>
    <row r="5369" spans="2:6" outlineLevel="1" x14ac:dyDescent="0.25">
      <c r="B5369" s="34"/>
      <c r="C5369" s="39"/>
      <c r="D5369" s="39"/>
      <c r="E5369" s="35"/>
      <c r="F5369" s="35"/>
    </row>
    <row r="5370" spans="2:6" outlineLevel="1" x14ac:dyDescent="0.25">
      <c r="B5370" s="33" t="s">
        <v>1382</v>
      </c>
      <c r="C5370" s="50"/>
      <c r="D5370" s="50"/>
      <c r="E5370" s="40" t="s">
        <v>1383</v>
      </c>
      <c r="F5370" s="40">
        <f>SUM(F5371:F5373)</f>
        <v>480.67304799999999</v>
      </c>
    </row>
    <row r="5371" spans="2:6" outlineLevel="1" x14ac:dyDescent="0.25">
      <c r="B5371" s="34" t="s">
        <v>433</v>
      </c>
      <c r="C5371" s="39">
        <v>6.3E-3</v>
      </c>
      <c r="D5371" s="39" t="s">
        <v>252</v>
      </c>
      <c r="E5371" s="35">
        <v>4340.96</v>
      </c>
      <c r="F5371" s="35">
        <f>+C5371*E5371</f>
        <v>27.348048000000002</v>
      </c>
    </row>
    <row r="5372" spans="2:6" outlineLevel="1" x14ac:dyDescent="0.25">
      <c r="B5372" s="34" t="s">
        <v>1330</v>
      </c>
      <c r="C5372" s="39">
        <v>1.25</v>
      </c>
      <c r="D5372" s="39" t="s">
        <v>924</v>
      </c>
      <c r="E5372" s="35">
        <v>240.15599999999998</v>
      </c>
      <c r="F5372" s="35">
        <f>+C5372*E5372</f>
        <v>300.19499999999999</v>
      </c>
    </row>
    <row r="5373" spans="2:6" outlineLevel="1" x14ac:dyDescent="0.25">
      <c r="B5373" s="34" t="s">
        <v>1321</v>
      </c>
      <c r="C5373" s="39">
        <v>1</v>
      </c>
      <c r="D5373" s="39" t="s">
        <v>231</v>
      </c>
      <c r="E5373" s="35">
        <v>153.13</v>
      </c>
      <c r="F5373" s="35">
        <f>+C5373*E5373</f>
        <v>153.13</v>
      </c>
    </row>
    <row r="5374" spans="2:6" outlineLevel="1" x14ac:dyDescent="0.25">
      <c r="B5374" s="34"/>
      <c r="C5374" s="39"/>
      <c r="D5374" s="39"/>
      <c r="E5374" s="35"/>
      <c r="F5374" s="35"/>
    </row>
    <row r="5375" spans="2:6" outlineLevel="1" x14ac:dyDescent="0.25">
      <c r="B5375" s="33" t="s">
        <v>1384</v>
      </c>
      <c r="C5375" s="50"/>
      <c r="D5375" s="50"/>
      <c r="E5375" s="40" t="s">
        <v>290</v>
      </c>
      <c r="F5375" s="40">
        <f>SUM(F5376:F5380)</f>
        <v>196.52712600000001</v>
      </c>
    </row>
    <row r="5376" spans="2:6" outlineLevel="1" x14ac:dyDescent="0.25">
      <c r="B5376" s="34" t="s">
        <v>433</v>
      </c>
      <c r="C5376" s="39">
        <v>2.0999999999999999E-3</v>
      </c>
      <c r="D5376" s="39" t="s">
        <v>252</v>
      </c>
      <c r="E5376" s="35">
        <v>4340.96</v>
      </c>
      <c r="F5376" s="35">
        <f>+C5376*E5376</f>
        <v>9.1160160000000001</v>
      </c>
    </row>
    <row r="5377" spans="2:6" outlineLevel="1" x14ac:dyDescent="0.25">
      <c r="B5377" s="34" t="s">
        <v>1330</v>
      </c>
      <c r="C5377" s="39">
        <v>1.1000000000000001</v>
      </c>
      <c r="D5377" s="39" t="s">
        <v>290</v>
      </c>
      <c r="E5377" s="35">
        <v>76.600000000000009</v>
      </c>
      <c r="F5377" s="35">
        <f>+C5377*E5377</f>
        <v>84.260000000000019</v>
      </c>
    </row>
    <row r="5378" spans="2:6" outlineLevel="1" x14ac:dyDescent="0.25">
      <c r="B5378" s="34" t="s">
        <v>1319</v>
      </c>
      <c r="C5378" s="39">
        <v>1</v>
      </c>
      <c r="D5378" s="39" t="s">
        <v>231</v>
      </c>
      <c r="E5378" s="35">
        <v>11.8</v>
      </c>
      <c r="F5378" s="35">
        <f>+C5378*E5378</f>
        <v>11.8</v>
      </c>
    </row>
    <row r="5379" spans="2:6" outlineLevel="1" x14ac:dyDescent="0.25">
      <c r="B5379" s="34" t="s">
        <v>1373</v>
      </c>
      <c r="C5379" s="39">
        <v>1E-3</v>
      </c>
      <c r="D5379" s="39" t="s">
        <v>195</v>
      </c>
      <c r="E5379" s="35">
        <v>861.11</v>
      </c>
      <c r="F5379" s="35">
        <f>+C5379*E5379</f>
        <v>0.86111000000000004</v>
      </c>
    </row>
    <row r="5380" spans="2:6" outlineLevel="1" x14ac:dyDescent="0.25">
      <c r="B5380" s="34" t="s">
        <v>1321</v>
      </c>
      <c r="C5380" s="39">
        <v>1</v>
      </c>
      <c r="D5380" s="39" t="s">
        <v>290</v>
      </c>
      <c r="E5380" s="35">
        <v>90.49</v>
      </c>
      <c r="F5380" s="35">
        <f>+C5380*E5380</f>
        <v>90.49</v>
      </c>
    </row>
    <row r="5381" spans="2:6" outlineLevel="1" x14ac:dyDescent="0.25">
      <c r="B5381" s="34"/>
      <c r="C5381" s="39"/>
      <c r="D5381" s="39"/>
      <c r="E5381" s="35"/>
      <c r="F5381" s="35"/>
    </row>
    <row r="5382" spans="2:6" outlineLevel="1" x14ac:dyDescent="0.25">
      <c r="B5382" s="33" t="s">
        <v>1385</v>
      </c>
      <c r="C5382" s="50"/>
      <c r="D5382" s="50"/>
      <c r="E5382" s="40" t="s">
        <v>290</v>
      </c>
      <c r="F5382" s="40">
        <f>SUM(F5383:F5387)</f>
        <v>165.12088599999998</v>
      </c>
    </row>
    <row r="5383" spans="2:6" outlineLevel="1" x14ac:dyDescent="0.25">
      <c r="B5383" s="34" t="s">
        <v>433</v>
      </c>
      <c r="C5383" s="39">
        <v>2.0999999999999999E-3</v>
      </c>
      <c r="D5383" s="39" t="s">
        <v>252</v>
      </c>
      <c r="E5383" s="35">
        <v>4340.96</v>
      </c>
      <c r="F5383" s="35">
        <f>+C5383*E5383</f>
        <v>9.1160160000000001</v>
      </c>
    </row>
    <row r="5384" spans="2:6" outlineLevel="1" x14ac:dyDescent="0.25">
      <c r="B5384" s="34" t="s">
        <v>1330</v>
      </c>
      <c r="C5384" s="39">
        <v>1.1000000000000001</v>
      </c>
      <c r="D5384" s="39" t="s">
        <v>290</v>
      </c>
      <c r="E5384" s="35">
        <v>48.46</v>
      </c>
      <c r="F5384" s="35">
        <f>+C5384*E5384</f>
        <v>53.306000000000004</v>
      </c>
    </row>
    <row r="5385" spans="2:6" outlineLevel="1" x14ac:dyDescent="0.25">
      <c r="B5385" s="34" t="s">
        <v>1319</v>
      </c>
      <c r="C5385" s="39">
        <v>1</v>
      </c>
      <c r="D5385" s="39" t="s">
        <v>231</v>
      </c>
      <c r="E5385" s="35">
        <v>11.8</v>
      </c>
      <c r="F5385" s="35">
        <f>+C5385*E5385</f>
        <v>11.8</v>
      </c>
    </row>
    <row r="5386" spans="2:6" outlineLevel="1" x14ac:dyDescent="0.25">
      <c r="B5386" s="34" t="s">
        <v>1376</v>
      </c>
      <c r="C5386" s="39">
        <v>1E-3</v>
      </c>
      <c r="D5386" s="39" t="s">
        <v>195</v>
      </c>
      <c r="E5386" s="35">
        <v>408.87</v>
      </c>
      <c r="F5386" s="35">
        <f>+C5386*E5386</f>
        <v>0.40887000000000001</v>
      </c>
    </row>
    <row r="5387" spans="2:6" outlineLevel="1" x14ac:dyDescent="0.25">
      <c r="B5387" s="34" t="s">
        <v>1321</v>
      </c>
      <c r="C5387" s="39">
        <v>1</v>
      </c>
      <c r="D5387" s="39" t="s">
        <v>290</v>
      </c>
      <c r="E5387" s="35">
        <v>90.49</v>
      </c>
      <c r="F5387" s="35">
        <f>+C5387*E5387</f>
        <v>90.49</v>
      </c>
    </row>
    <row r="5388" spans="2:6" outlineLevel="1" x14ac:dyDescent="0.25">
      <c r="B5388" s="34"/>
      <c r="C5388" s="39"/>
      <c r="D5388" s="39"/>
      <c r="E5388" s="35"/>
      <c r="F5388" s="35"/>
    </row>
    <row r="5389" spans="2:6" outlineLevel="1" x14ac:dyDescent="0.25">
      <c r="B5389" s="33" t="s">
        <v>1386</v>
      </c>
      <c r="C5389" s="50"/>
      <c r="D5389" s="50"/>
      <c r="E5389" s="40" t="s">
        <v>290</v>
      </c>
      <c r="F5389" s="40">
        <f>SUM(F5390:F5394)</f>
        <v>206.36112600000001</v>
      </c>
    </row>
    <row r="5390" spans="2:6" outlineLevel="1" x14ac:dyDescent="0.25">
      <c r="B5390" s="34" t="s">
        <v>433</v>
      </c>
      <c r="C5390" s="39">
        <v>2.0999999999999999E-3</v>
      </c>
      <c r="D5390" s="39" t="s">
        <v>252</v>
      </c>
      <c r="E5390" s="35">
        <v>4340.96</v>
      </c>
      <c r="F5390" s="35">
        <f>+C5390*E5390</f>
        <v>9.1160160000000001</v>
      </c>
    </row>
    <row r="5391" spans="2:6" outlineLevel="1" x14ac:dyDescent="0.25">
      <c r="B5391" s="34" t="s">
        <v>1330</v>
      </c>
      <c r="C5391" s="39">
        <v>1.1000000000000001</v>
      </c>
      <c r="D5391" s="39" t="s">
        <v>290</v>
      </c>
      <c r="E5391" s="35">
        <v>85.54</v>
      </c>
      <c r="F5391" s="35">
        <f>+C5391*E5391</f>
        <v>94.094000000000008</v>
      </c>
    </row>
    <row r="5392" spans="2:6" outlineLevel="1" x14ac:dyDescent="0.25">
      <c r="B5392" s="34" t="s">
        <v>1319</v>
      </c>
      <c r="C5392" s="39">
        <v>1</v>
      </c>
      <c r="D5392" s="39" t="s">
        <v>231</v>
      </c>
      <c r="E5392" s="35">
        <v>11.8</v>
      </c>
      <c r="F5392" s="35">
        <f>+C5392*E5392</f>
        <v>11.8</v>
      </c>
    </row>
    <row r="5393" spans="2:6" outlineLevel="1" x14ac:dyDescent="0.25">
      <c r="B5393" s="34" t="s">
        <v>1373</v>
      </c>
      <c r="C5393" s="39">
        <v>1E-3</v>
      </c>
      <c r="D5393" s="39" t="s">
        <v>195</v>
      </c>
      <c r="E5393" s="35">
        <v>861.11</v>
      </c>
      <c r="F5393" s="35">
        <f>+C5393*E5393</f>
        <v>0.86111000000000004</v>
      </c>
    </row>
    <row r="5394" spans="2:6" outlineLevel="1" x14ac:dyDescent="0.25">
      <c r="B5394" s="34" t="s">
        <v>1321</v>
      </c>
      <c r="C5394" s="39">
        <v>1</v>
      </c>
      <c r="D5394" s="39" t="s">
        <v>290</v>
      </c>
      <c r="E5394" s="35">
        <v>90.49</v>
      </c>
      <c r="F5394" s="35">
        <f>+C5394*E5394</f>
        <v>90.49</v>
      </c>
    </row>
    <row r="5395" spans="2:6" outlineLevel="1" x14ac:dyDescent="0.25">
      <c r="B5395" s="34"/>
      <c r="C5395" s="39"/>
      <c r="D5395" s="39"/>
      <c r="E5395" s="35"/>
      <c r="F5395" s="35"/>
    </row>
    <row r="5396" spans="2:6" outlineLevel="1" x14ac:dyDescent="0.25">
      <c r="B5396" s="33" t="s">
        <v>1387</v>
      </c>
      <c r="C5396" s="50"/>
      <c r="D5396" s="50"/>
      <c r="E5396" s="40" t="s">
        <v>290</v>
      </c>
      <c r="F5396" s="40">
        <f>SUM(F5397:F5401)</f>
        <v>150.99698599999999</v>
      </c>
    </row>
    <row r="5397" spans="2:6" outlineLevel="1" x14ac:dyDescent="0.25">
      <c r="B5397" s="34" t="s">
        <v>433</v>
      </c>
      <c r="C5397" s="39">
        <v>2.0999999999999999E-3</v>
      </c>
      <c r="D5397" s="39" t="s">
        <v>252</v>
      </c>
      <c r="E5397" s="35">
        <v>4340.96</v>
      </c>
      <c r="F5397" s="35">
        <f>+C5397*E5397</f>
        <v>9.1160160000000001</v>
      </c>
    </row>
    <row r="5398" spans="2:6" outlineLevel="1" x14ac:dyDescent="0.25">
      <c r="B5398" s="34" t="s">
        <v>1330</v>
      </c>
      <c r="C5398" s="39">
        <v>3.93</v>
      </c>
      <c r="D5398" s="39" t="s">
        <v>231</v>
      </c>
      <c r="E5398" s="35">
        <v>9.9700000000000006</v>
      </c>
      <c r="F5398" s="35">
        <f>+C5398*E5398</f>
        <v>39.182100000000005</v>
      </c>
    </row>
    <row r="5399" spans="2:6" outlineLevel="1" x14ac:dyDescent="0.25">
      <c r="B5399" s="34" t="s">
        <v>1319</v>
      </c>
      <c r="C5399" s="39">
        <v>1</v>
      </c>
      <c r="D5399" s="39" t="s">
        <v>231</v>
      </c>
      <c r="E5399" s="35">
        <v>11.8</v>
      </c>
      <c r="F5399" s="35">
        <f>+C5399*E5399</f>
        <v>11.8</v>
      </c>
    </row>
    <row r="5400" spans="2:6" outlineLevel="1" x14ac:dyDescent="0.25">
      <c r="B5400" s="34" t="s">
        <v>1376</v>
      </c>
      <c r="C5400" s="39">
        <v>1E-3</v>
      </c>
      <c r="D5400" s="39" t="s">
        <v>195</v>
      </c>
      <c r="E5400" s="35">
        <v>408.87</v>
      </c>
      <c r="F5400" s="35">
        <f>+C5400*E5400</f>
        <v>0.40887000000000001</v>
      </c>
    </row>
    <row r="5401" spans="2:6" outlineLevel="1" x14ac:dyDescent="0.25">
      <c r="B5401" s="34" t="s">
        <v>1321</v>
      </c>
      <c r="C5401" s="39">
        <v>1</v>
      </c>
      <c r="D5401" s="39" t="s">
        <v>290</v>
      </c>
      <c r="E5401" s="35">
        <v>90.49</v>
      </c>
      <c r="F5401" s="35">
        <f>+C5401*E5401</f>
        <v>90.49</v>
      </c>
    </row>
    <row r="5402" spans="2:6" outlineLevel="1" x14ac:dyDescent="0.25">
      <c r="B5402" s="34"/>
      <c r="C5402" s="39"/>
      <c r="D5402" s="39"/>
      <c r="E5402" s="35"/>
      <c r="F5402" s="35"/>
    </row>
    <row r="5403" spans="2:6" outlineLevel="1" x14ac:dyDescent="0.25">
      <c r="B5403" s="33" t="s">
        <v>1388</v>
      </c>
      <c r="C5403" s="50"/>
      <c r="D5403" s="50"/>
      <c r="E5403" s="40" t="s">
        <v>290</v>
      </c>
      <c r="F5403" s="40">
        <f>SUM(F5404:F5408)</f>
        <v>195.93588600000004</v>
      </c>
    </row>
    <row r="5404" spans="2:6" outlineLevel="1" x14ac:dyDescent="0.25">
      <c r="B5404" s="34" t="s">
        <v>433</v>
      </c>
      <c r="C5404" s="39">
        <v>2.0999999999999999E-3</v>
      </c>
      <c r="D5404" s="39" t="s">
        <v>252</v>
      </c>
      <c r="E5404" s="35">
        <v>4340.96</v>
      </c>
      <c r="F5404" s="35">
        <f>+C5404*E5404</f>
        <v>9.1160160000000001</v>
      </c>
    </row>
    <row r="5405" spans="2:6" outlineLevel="1" x14ac:dyDescent="0.25">
      <c r="B5405" s="34" t="s">
        <v>1330</v>
      </c>
      <c r="C5405" s="39">
        <v>1.1000000000000001</v>
      </c>
      <c r="D5405" s="39" t="s">
        <v>290</v>
      </c>
      <c r="E5405" s="35">
        <v>98.41</v>
      </c>
      <c r="F5405" s="35">
        <f>+C5405*E5405</f>
        <v>108.251</v>
      </c>
    </row>
    <row r="5406" spans="2:6" outlineLevel="1" x14ac:dyDescent="0.25">
      <c r="B5406" s="34" t="s">
        <v>1319</v>
      </c>
      <c r="C5406" s="39">
        <v>1</v>
      </c>
      <c r="D5406" s="39" t="s">
        <v>231</v>
      </c>
      <c r="E5406" s="35">
        <v>11.8</v>
      </c>
      <c r="F5406" s="35">
        <f>+C5406*E5406</f>
        <v>11.8</v>
      </c>
    </row>
    <row r="5407" spans="2:6" outlineLevel="1" x14ac:dyDescent="0.25">
      <c r="B5407" s="34" t="s">
        <v>1376</v>
      </c>
      <c r="C5407" s="39">
        <v>1E-3</v>
      </c>
      <c r="D5407" s="39" t="s">
        <v>195</v>
      </c>
      <c r="E5407" s="35">
        <v>408.87</v>
      </c>
      <c r="F5407" s="35">
        <f>+C5407*E5407</f>
        <v>0.40887000000000001</v>
      </c>
    </row>
    <row r="5408" spans="2:6" outlineLevel="1" x14ac:dyDescent="0.25">
      <c r="B5408" s="34" t="s">
        <v>1321</v>
      </c>
      <c r="C5408" s="39">
        <v>1</v>
      </c>
      <c r="D5408" s="39" t="s">
        <v>290</v>
      </c>
      <c r="E5408" s="35">
        <v>66.36</v>
      </c>
      <c r="F5408" s="35">
        <f>+C5408*E5408</f>
        <v>66.36</v>
      </c>
    </row>
    <row r="5410" spans="1:6" s="5" customFormat="1" x14ac:dyDescent="0.25">
      <c r="A5410" s="76"/>
      <c r="B5410" s="6" t="s">
        <v>1389</v>
      </c>
      <c r="C5410" s="48"/>
      <c r="D5410" s="48"/>
      <c r="E5410" s="7"/>
      <c r="F5410" s="7"/>
    </row>
    <row r="5411" spans="1:6" outlineLevel="1" x14ac:dyDescent="0.25">
      <c r="B5411" s="34"/>
      <c r="C5411" s="39"/>
      <c r="D5411" s="39"/>
      <c r="E5411" s="35"/>
      <c r="F5411" s="35"/>
    </row>
    <row r="5412" spans="1:6" outlineLevel="1" x14ac:dyDescent="0.25">
      <c r="B5412" s="33" t="s">
        <v>1390</v>
      </c>
      <c r="C5412" s="50">
        <v>3588.11</v>
      </c>
      <c r="D5412" s="50" t="s">
        <v>13</v>
      </c>
      <c r="E5412" s="40" t="s">
        <v>231</v>
      </c>
      <c r="F5412" s="40">
        <f>SUM(F5413:F5419)</f>
        <v>7002.8206</v>
      </c>
    </row>
    <row r="5413" spans="1:6" outlineLevel="1" x14ac:dyDescent="0.25">
      <c r="B5413" s="34" t="s">
        <v>1391</v>
      </c>
      <c r="C5413" s="39">
        <v>16.73</v>
      </c>
      <c r="D5413" s="39" t="s">
        <v>924</v>
      </c>
      <c r="E5413" s="35">
        <v>47.22</v>
      </c>
      <c r="F5413" s="35">
        <f t="shared" ref="F5413:F5419" si="193">+C5413*E5413</f>
        <v>789.99059999999997</v>
      </c>
    </row>
    <row r="5414" spans="1:6" outlineLevel="1" x14ac:dyDescent="0.25">
      <c r="B5414" s="34" t="s">
        <v>1392</v>
      </c>
      <c r="C5414" s="39">
        <v>21</v>
      </c>
      <c r="D5414" s="39" t="s">
        <v>154</v>
      </c>
      <c r="E5414" s="35">
        <v>176.69</v>
      </c>
      <c r="F5414" s="35">
        <f t="shared" si="193"/>
        <v>3710.49</v>
      </c>
    </row>
    <row r="5415" spans="1:6" outlineLevel="1" x14ac:dyDescent="0.25">
      <c r="B5415" s="34" t="s">
        <v>1393</v>
      </c>
      <c r="C5415" s="39">
        <v>1.5</v>
      </c>
      <c r="D5415" s="39" t="s">
        <v>1394</v>
      </c>
      <c r="E5415" s="35">
        <v>123.9</v>
      </c>
      <c r="F5415" s="35">
        <f t="shared" si="193"/>
        <v>185.85000000000002</v>
      </c>
    </row>
    <row r="5416" spans="1:6" outlineLevel="1" x14ac:dyDescent="0.25">
      <c r="B5416" s="34" t="s">
        <v>1395</v>
      </c>
      <c r="C5416" s="39">
        <v>7</v>
      </c>
      <c r="D5416" s="39" t="s">
        <v>231</v>
      </c>
      <c r="E5416" s="35">
        <v>14.16</v>
      </c>
      <c r="F5416" s="35">
        <f t="shared" si="193"/>
        <v>99.12</v>
      </c>
    </row>
    <row r="5417" spans="1:6" outlineLevel="1" x14ac:dyDescent="0.25">
      <c r="B5417" s="34" t="s">
        <v>1396</v>
      </c>
      <c r="C5417" s="39">
        <v>7</v>
      </c>
      <c r="D5417" s="39" t="s">
        <v>231</v>
      </c>
      <c r="E5417" s="35">
        <v>2.17</v>
      </c>
      <c r="F5417" s="35">
        <f t="shared" si="193"/>
        <v>15.19</v>
      </c>
    </row>
    <row r="5418" spans="1:6" outlineLevel="1" x14ac:dyDescent="0.25">
      <c r="B5418" s="34" t="s">
        <v>1397</v>
      </c>
      <c r="C5418" s="39">
        <v>1</v>
      </c>
      <c r="D5418" s="39" t="s">
        <v>231</v>
      </c>
      <c r="E5418" s="35">
        <v>660.8</v>
      </c>
      <c r="F5418" s="35">
        <f t="shared" si="193"/>
        <v>660.8</v>
      </c>
    </row>
    <row r="5419" spans="1:6" outlineLevel="1" x14ac:dyDescent="0.25">
      <c r="B5419" s="34" t="s">
        <v>1398</v>
      </c>
      <c r="C5419" s="39">
        <v>1</v>
      </c>
      <c r="D5419" s="39" t="s">
        <v>231</v>
      </c>
      <c r="E5419" s="35">
        <v>1541.38</v>
      </c>
      <c r="F5419" s="35">
        <f t="shared" si="193"/>
        <v>1541.38</v>
      </c>
    </row>
    <row r="5420" spans="1:6" outlineLevel="1" x14ac:dyDescent="0.25">
      <c r="B5420" s="34"/>
      <c r="C5420" s="39"/>
      <c r="D5420" s="39"/>
      <c r="E5420" s="35"/>
      <c r="F5420" s="35"/>
    </row>
    <row r="5421" spans="1:6" outlineLevel="1" x14ac:dyDescent="0.25">
      <c r="B5421" s="33" t="s">
        <v>1399</v>
      </c>
      <c r="C5421" s="50">
        <v>5128.1899999999996</v>
      </c>
      <c r="D5421" s="50" t="s">
        <v>13</v>
      </c>
      <c r="E5421" s="40" t="s">
        <v>231</v>
      </c>
      <c r="F5421" s="40">
        <f>SUM(F5422:F5428)</f>
        <v>10008.550599999999</v>
      </c>
    </row>
    <row r="5422" spans="1:6" outlineLevel="1" x14ac:dyDescent="0.25">
      <c r="B5422" s="34" t="s">
        <v>1391</v>
      </c>
      <c r="C5422" s="39">
        <v>16.73</v>
      </c>
      <c r="D5422" s="39" t="s">
        <v>924</v>
      </c>
      <c r="E5422" s="35">
        <v>47.22</v>
      </c>
      <c r="F5422" s="35">
        <f t="shared" ref="F5422:F5428" si="194">+C5422*E5422</f>
        <v>789.99059999999997</v>
      </c>
    </row>
    <row r="5423" spans="1:6" outlineLevel="1" x14ac:dyDescent="0.25">
      <c r="B5423" s="34" t="s">
        <v>1400</v>
      </c>
      <c r="C5423" s="39">
        <v>21</v>
      </c>
      <c r="D5423" s="39" t="s">
        <v>154</v>
      </c>
      <c r="E5423" s="35">
        <v>319.82</v>
      </c>
      <c r="F5423" s="35">
        <f t="shared" si="194"/>
        <v>6716.22</v>
      </c>
    </row>
    <row r="5424" spans="1:6" outlineLevel="1" x14ac:dyDescent="0.25">
      <c r="B5424" s="34" t="s">
        <v>1393</v>
      </c>
      <c r="C5424" s="39">
        <v>1.5</v>
      </c>
      <c r="D5424" s="39" t="s">
        <v>1394</v>
      </c>
      <c r="E5424" s="35">
        <v>123.9</v>
      </c>
      <c r="F5424" s="35">
        <f t="shared" si="194"/>
        <v>185.85000000000002</v>
      </c>
    </row>
    <row r="5425" spans="2:6" outlineLevel="1" x14ac:dyDescent="0.25">
      <c r="B5425" s="34" t="s">
        <v>1395</v>
      </c>
      <c r="C5425" s="39">
        <v>7</v>
      </c>
      <c r="D5425" s="39" t="s">
        <v>231</v>
      </c>
      <c r="E5425" s="35">
        <v>14.16</v>
      </c>
      <c r="F5425" s="35">
        <f t="shared" si="194"/>
        <v>99.12</v>
      </c>
    </row>
    <row r="5426" spans="2:6" outlineLevel="1" x14ac:dyDescent="0.25">
      <c r="B5426" s="34" t="s">
        <v>1396</v>
      </c>
      <c r="C5426" s="39">
        <v>7</v>
      </c>
      <c r="D5426" s="39" t="s">
        <v>231</v>
      </c>
      <c r="E5426" s="35">
        <v>2.17</v>
      </c>
      <c r="F5426" s="35">
        <f t="shared" si="194"/>
        <v>15.19</v>
      </c>
    </row>
    <row r="5427" spans="2:6" outlineLevel="1" x14ac:dyDescent="0.25">
      <c r="B5427" s="34" t="s">
        <v>1397</v>
      </c>
      <c r="C5427" s="39">
        <v>1</v>
      </c>
      <c r="D5427" s="39" t="s">
        <v>231</v>
      </c>
      <c r="E5427" s="35">
        <v>660.8</v>
      </c>
      <c r="F5427" s="35">
        <f t="shared" si="194"/>
        <v>660.8</v>
      </c>
    </row>
    <row r="5428" spans="2:6" outlineLevel="1" x14ac:dyDescent="0.25">
      <c r="B5428" s="34" t="s">
        <v>1398</v>
      </c>
      <c r="C5428" s="39">
        <v>1</v>
      </c>
      <c r="D5428" s="39" t="s">
        <v>231</v>
      </c>
      <c r="E5428" s="35">
        <v>1541.38</v>
      </c>
      <c r="F5428" s="35">
        <f t="shared" si="194"/>
        <v>1541.38</v>
      </c>
    </row>
    <row r="5429" spans="2:6" outlineLevel="1" x14ac:dyDescent="0.25">
      <c r="B5429" s="34"/>
      <c r="C5429" s="39"/>
      <c r="D5429" s="39"/>
      <c r="E5429" s="35"/>
      <c r="F5429" s="35"/>
    </row>
    <row r="5430" spans="2:6" outlineLevel="1" x14ac:dyDescent="0.25">
      <c r="B5430" s="33" t="s">
        <v>1401</v>
      </c>
      <c r="C5430" s="50">
        <v>17154.849999999999</v>
      </c>
      <c r="D5430" s="50" t="s">
        <v>13</v>
      </c>
      <c r="E5430" s="40" t="s">
        <v>231</v>
      </c>
      <c r="F5430" s="40">
        <f>SUM(F5431:F5437)</f>
        <v>33480.663499999995</v>
      </c>
    </row>
    <row r="5431" spans="2:6" outlineLevel="1" x14ac:dyDescent="0.25">
      <c r="B5431" s="34" t="s">
        <v>1402</v>
      </c>
      <c r="C5431" s="39">
        <v>16.73</v>
      </c>
      <c r="D5431" s="39" t="s">
        <v>924</v>
      </c>
      <c r="E5431" s="35">
        <v>145.94999999999999</v>
      </c>
      <c r="F5431" s="35">
        <f t="shared" ref="F5431:F5437" si="195">+C5431*E5431</f>
        <v>2441.7435</v>
      </c>
    </row>
    <row r="5432" spans="2:6" outlineLevel="1" x14ac:dyDescent="0.25">
      <c r="B5432" s="34" t="s">
        <v>1403</v>
      </c>
      <c r="C5432" s="39">
        <v>21</v>
      </c>
      <c r="D5432" s="39" t="s">
        <v>154</v>
      </c>
      <c r="E5432" s="35">
        <v>1292.58</v>
      </c>
      <c r="F5432" s="35">
        <f t="shared" si="195"/>
        <v>27144.18</v>
      </c>
    </row>
    <row r="5433" spans="2:6" outlineLevel="1" x14ac:dyDescent="0.25">
      <c r="B5433" s="34" t="s">
        <v>1393</v>
      </c>
      <c r="C5433" s="39">
        <v>1.5</v>
      </c>
      <c r="D5433" s="39" t="s">
        <v>1394</v>
      </c>
      <c r="E5433" s="35">
        <v>123.9</v>
      </c>
      <c r="F5433" s="35">
        <f t="shared" si="195"/>
        <v>185.85000000000002</v>
      </c>
    </row>
    <row r="5434" spans="2:6" outlineLevel="1" x14ac:dyDescent="0.25">
      <c r="B5434" s="34" t="s">
        <v>1395</v>
      </c>
      <c r="C5434" s="39">
        <v>7</v>
      </c>
      <c r="D5434" s="39" t="s">
        <v>231</v>
      </c>
      <c r="E5434" s="35">
        <v>14.16</v>
      </c>
      <c r="F5434" s="35">
        <f t="shared" si="195"/>
        <v>99.12</v>
      </c>
    </row>
    <row r="5435" spans="2:6" outlineLevel="1" x14ac:dyDescent="0.25">
      <c r="B5435" s="34" t="s">
        <v>1396</v>
      </c>
      <c r="C5435" s="39">
        <v>7</v>
      </c>
      <c r="D5435" s="39" t="s">
        <v>231</v>
      </c>
      <c r="E5435" s="35">
        <v>2.17</v>
      </c>
      <c r="F5435" s="35">
        <f t="shared" si="195"/>
        <v>15.19</v>
      </c>
    </row>
    <row r="5436" spans="2:6" outlineLevel="1" x14ac:dyDescent="0.25">
      <c r="B5436" s="34" t="s">
        <v>1404</v>
      </c>
      <c r="C5436" s="39">
        <v>1</v>
      </c>
      <c r="D5436" s="39" t="s">
        <v>231</v>
      </c>
      <c r="E5436" s="35">
        <v>2053.1999999999998</v>
      </c>
      <c r="F5436" s="35">
        <f t="shared" si="195"/>
        <v>2053.1999999999998</v>
      </c>
    </row>
    <row r="5437" spans="2:6" outlineLevel="1" x14ac:dyDescent="0.25">
      <c r="B5437" s="34" t="s">
        <v>1398</v>
      </c>
      <c r="C5437" s="39">
        <v>1</v>
      </c>
      <c r="D5437" s="39" t="s">
        <v>231</v>
      </c>
      <c r="E5437" s="35">
        <v>1541.38</v>
      </c>
      <c r="F5437" s="35">
        <f t="shared" si="195"/>
        <v>1541.38</v>
      </c>
    </row>
    <row r="5438" spans="2:6" outlineLevel="1" x14ac:dyDescent="0.25">
      <c r="B5438" s="34"/>
      <c r="C5438" s="39"/>
      <c r="D5438" s="39"/>
      <c r="E5438" s="35"/>
      <c r="F5438" s="35"/>
    </row>
    <row r="5439" spans="2:6" outlineLevel="1" x14ac:dyDescent="0.25">
      <c r="B5439" s="33" t="s">
        <v>1405</v>
      </c>
      <c r="C5439" s="50">
        <v>19420.29</v>
      </c>
      <c r="D5439" s="50" t="s">
        <v>13</v>
      </c>
      <c r="E5439" s="40" t="s">
        <v>231</v>
      </c>
      <c r="F5439" s="40">
        <f>SUM(F5440:F5446)</f>
        <v>37902.063499999997</v>
      </c>
    </row>
    <row r="5440" spans="2:6" outlineLevel="1" x14ac:dyDescent="0.25">
      <c r="B5440" s="34" t="s">
        <v>1402</v>
      </c>
      <c r="C5440" s="39">
        <v>16.73</v>
      </c>
      <c r="D5440" s="39" t="s">
        <v>924</v>
      </c>
      <c r="E5440" s="35">
        <v>145.94999999999999</v>
      </c>
      <c r="F5440" s="35">
        <f t="shared" ref="F5440:F5446" si="196">+C5440*E5440</f>
        <v>2441.7435</v>
      </c>
    </row>
    <row r="5441" spans="2:6" outlineLevel="1" x14ac:dyDescent="0.25">
      <c r="B5441" s="34" t="s">
        <v>1403</v>
      </c>
      <c r="C5441" s="39">
        <v>21</v>
      </c>
      <c r="D5441" s="39" t="s">
        <v>154</v>
      </c>
      <c r="E5441" s="35">
        <v>1307.58</v>
      </c>
      <c r="F5441" s="35">
        <f t="shared" si="196"/>
        <v>27459.18</v>
      </c>
    </row>
    <row r="5442" spans="2:6" outlineLevel="1" x14ac:dyDescent="0.25">
      <c r="B5442" s="34" t="s">
        <v>1393</v>
      </c>
      <c r="C5442" s="39">
        <v>1.5</v>
      </c>
      <c r="D5442" s="39" t="s">
        <v>1394</v>
      </c>
      <c r="E5442" s="35">
        <v>123.9</v>
      </c>
      <c r="F5442" s="35">
        <f t="shared" si="196"/>
        <v>185.85000000000002</v>
      </c>
    </row>
    <row r="5443" spans="2:6" outlineLevel="1" x14ac:dyDescent="0.25">
      <c r="B5443" s="34" t="s">
        <v>1395</v>
      </c>
      <c r="C5443" s="39">
        <v>7</v>
      </c>
      <c r="D5443" s="39" t="s">
        <v>231</v>
      </c>
      <c r="E5443" s="35">
        <v>14.16</v>
      </c>
      <c r="F5443" s="35">
        <f t="shared" si="196"/>
        <v>99.12</v>
      </c>
    </row>
    <row r="5444" spans="2:6" outlineLevel="1" x14ac:dyDescent="0.25">
      <c r="B5444" s="34" t="s">
        <v>1396</v>
      </c>
      <c r="C5444" s="39">
        <v>7</v>
      </c>
      <c r="D5444" s="39" t="s">
        <v>231</v>
      </c>
      <c r="E5444" s="35">
        <v>2.17</v>
      </c>
      <c r="F5444" s="35">
        <f t="shared" si="196"/>
        <v>15.19</v>
      </c>
    </row>
    <row r="5445" spans="2:6" outlineLevel="1" x14ac:dyDescent="0.25">
      <c r="B5445" s="34" t="s">
        <v>1406</v>
      </c>
      <c r="C5445" s="39">
        <v>1</v>
      </c>
      <c r="D5445" s="39" t="s">
        <v>231</v>
      </c>
      <c r="E5445" s="35">
        <v>6159.5999999999995</v>
      </c>
      <c r="F5445" s="35">
        <f t="shared" si="196"/>
        <v>6159.5999999999995</v>
      </c>
    </row>
    <row r="5446" spans="2:6" outlineLevel="1" x14ac:dyDescent="0.25">
      <c r="B5446" s="34" t="s">
        <v>1398</v>
      </c>
      <c r="C5446" s="39">
        <v>1</v>
      </c>
      <c r="D5446" s="39" t="s">
        <v>231</v>
      </c>
      <c r="E5446" s="35">
        <v>1541.38</v>
      </c>
      <c r="F5446" s="35">
        <f t="shared" si="196"/>
        <v>1541.38</v>
      </c>
    </row>
    <row r="5447" spans="2:6" outlineLevel="1" x14ac:dyDescent="0.25">
      <c r="B5447" s="34"/>
      <c r="C5447" s="39"/>
      <c r="D5447" s="39"/>
      <c r="E5447" s="35"/>
      <c r="F5447" s="35"/>
    </row>
    <row r="5448" spans="2:6" outlineLevel="1" x14ac:dyDescent="0.25">
      <c r="B5448" s="33" t="s">
        <v>1407</v>
      </c>
      <c r="C5448" s="50">
        <v>16388.09</v>
      </c>
      <c r="D5448" s="50" t="s">
        <v>13</v>
      </c>
      <c r="E5448" s="40" t="s">
        <v>231</v>
      </c>
      <c r="F5448" s="40">
        <f>SUM(F5449:F5454)</f>
        <v>31984.2035</v>
      </c>
    </row>
    <row r="5449" spans="2:6" outlineLevel="1" x14ac:dyDescent="0.25">
      <c r="B5449" s="34" t="s">
        <v>1402</v>
      </c>
      <c r="C5449" s="39">
        <v>16.73</v>
      </c>
      <c r="D5449" s="39" t="s">
        <v>924</v>
      </c>
      <c r="E5449" s="35">
        <v>145.94999999999999</v>
      </c>
      <c r="F5449" s="35">
        <f t="shared" ref="F5449:F5454" si="197">+C5449*E5449</f>
        <v>2441.7435</v>
      </c>
    </row>
    <row r="5450" spans="2:6" outlineLevel="1" x14ac:dyDescent="0.25">
      <c r="B5450" s="34" t="s">
        <v>1403</v>
      </c>
      <c r="C5450" s="39">
        <v>21</v>
      </c>
      <c r="D5450" s="39" t="s">
        <v>154</v>
      </c>
      <c r="E5450" s="35">
        <v>1292.58</v>
      </c>
      <c r="F5450" s="35">
        <f t="shared" si="197"/>
        <v>27144.18</v>
      </c>
    </row>
    <row r="5451" spans="2:6" outlineLevel="1" x14ac:dyDescent="0.25">
      <c r="B5451" s="34" t="s">
        <v>1408</v>
      </c>
      <c r="C5451" s="39">
        <v>1</v>
      </c>
      <c r="D5451" s="39" t="s">
        <v>231</v>
      </c>
      <c r="E5451" s="35">
        <v>742.59</v>
      </c>
      <c r="F5451" s="35">
        <f t="shared" si="197"/>
        <v>742.59</v>
      </c>
    </row>
    <row r="5452" spans="2:6" outlineLevel="1" x14ac:dyDescent="0.25">
      <c r="B5452" s="34" t="s">
        <v>1395</v>
      </c>
      <c r="C5452" s="39">
        <v>7</v>
      </c>
      <c r="D5452" s="39" t="s">
        <v>231</v>
      </c>
      <c r="E5452" s="35">
        <v>14.16</v>
      </c>
      <c r="F5452" s="35">
        <f t="shared" si="197"/>
        <v>99.12</v>
      </c>
    </row>
    <row r="5453" spans="2:6" outlineLevel="1" x14ac:dyDescent="0.25">
      <c r="B5453" s="34" t="s">
        <v>1396</v>
      </c>
      <c r="C5453" s="39">
        <v>7</v>
      </c>
      <c r="D5453" s="39" t="s">
        <v>231</v>
      </c>
      <c r="E5453" s="35">
        <v>2.17</v>
      </c>
      <c r="F5453" s="35">
        <f t="shared" si="197"/>
        <v>15.19</v>
      </c>
    </row>
    <row r="5454" spans="2:6" outlineLevel="1" x14ac:dyDescent="0.25">
      <c r="B5454" s="34" t="s">
        <v>1398</v>
      </c>
      <c r="C5454" s="39">
        <v>1</v>
      </c>
      <c r="D5454" s="39" t="s">
        <v>231</v>
      </c>
      <c r="E5454" s="35">
        <v>1541.38</v>
      </c>
      <c r="F5454" s="35">
        <f t="shared" si="197"/>
        <v>1541.38</v>
      </c>
    </row>
    <row r="5455" spans="2:6" outlineLevel="1" x14ac:dyDescent="0.25">
      <c r="B5455" s="34"/>
      <c r="C5455" s="39"/>
      <c r="D5455" s="39"/>
      <c r="E5455" s="35"/>
      <c r="F5455" s="35"/>
    </row>
    <row r="5456" spans="2:6" outlineLevel="1" x14ac:dyDescent="0.25">
      <c r="B5456" s="33" t="s">
        <v>1409</v>
      </c>
      <c r="C5456" s="50">
        <v>16574.310000000001</v>
      </c>
      <c r="D5456" s="50" t="s">
        <v>13</v>
      </c>
      <c r="E5456" s="40" t="s">
        <v>231</v>
      </c>
      <c r="F5456" s="40">
        <f>SUM(F5457:F5466)</f>
        <v>97458.782599999991</v>
      </c>
    </row>
    <row r="5457" spans="1:6" outlineLevel="1" x14ac:dyDescent="0.25">
      <c r="B5457" s="34" t="s">
        <v>1410</v>
      </c>
      <c r="C5457" s="39">
        <v>37.18</v>
      </c>
      <c r="D5457" s="39" t="s">
        <v>924</v>
      </c>
      <c r="E5457" s="35">
        <v>145.94999999999999</v>
      </c>
      <c r="F5457" s="35">
        <f t="shared" ref="F5457:F5466" si="198">+C5457*E5457</f>
        <v>5426.4209999999994</v>
      </c>
    </row>
    <row r="5458" spans="1:6" outlineLevel="1" x14ac:dyDescent="0.25">
      <c r="B5458" s="34" t="s">
        <v>1411</v>
      </c>
      <c r="C5458" s="39">
        <v>63.27</v>
      </c>
      <c r="D5458" s="39" t="s">
        <v>154</v>
      </c>
      <c r="E5458" s="35">
        <v>1292.58</v>
      </c>
      <c r="F5458" s="35">
        <f t="shared" si="198"/>
        <v>81781.536599999992</v>
      </c>
    </row>
    <row r="5459" spans="1:6" outlineLevel="1" x14ac:dyDescent="0.25">
      <c r="B5459" s="34" t="s">
        <v>1393</v>
      </c>
      <c r="C5459" s="39">
        <v>3</v>
      </c>
      <c r="D5459" s="39" t="s">
        <v>1394</v>
      </c>
      <c r="E5459" s="35">
        <v>123.9</v>
      </c>
      <c r="F5459" s="35">
        <f t="shared" si="198"/>
        <v>371.70000000000005</v>
      </c>
    </row>
    <row r="5460" spans="1:6" outlineLevel="1" x14ac:dyDescent="0.25">
      <c r="B5460" s="34" t="s">
        <v>1395</v>
      </c>
      <c r="C5460" s="39">
        <v>10</v>
      </c>
      <c r="D5460" s="39" t="s">
        <v>231</v>
      </c>
      <c r="E5460" s="35">
        <v>14.16</v>
      </c>
      <c r="F5460" s="35">
        <f t="shared" si="198"/>
        <v>141.6</v>
      </c>
    </row>
    <row r="5461" spans="1:6" outlineLevel="1" x14ac:dyDescent="0.25">
      <c r="B5461" s="34" t="s">
        <v>1396</v>
      </c>
      <c r="C5461" s="39">
        <v>10</v>
      </c>
      <c r="D5461" s="39" t="s">
        <v>231</v>
      </c>
      <c r="E5461" s="35">
        <v>2.17</v>
      </c>
      <c r="F5461" s="35">
        <f t="shared" si="198"/>
        <v>21.7</v>
      </c>
    </row>
    <row r="5462" spans="1:6" outlineLevel="1" x14ac:dyDescent="0.25">
      <c r="B5462" s="34" t="s">
        <v>1412</v>
      </c>
      <c r="C5462" s="39">
        <v>1</v>
      </c>
      <c r="D5462" s="39" t="s">
        <v>231</v>
      </c>
      <c r="E5462" s="35">
        <v>462.56</v>
      </c>
      <c r="F5462" s="35">
        <f t="shared" si="198"/>
        <v>462.56</v>
      </c>
    </row>
    <row r="5463" spans="1:6" outlineLevel="1" x14ac:dyDescent="0.25">
      <c r="B5463" s="34" t="s">
        <v>1413</v>
      </c>
      <c r="C5463" s="39">
        <v>1</v>
      </c>
      <c r="D5463" s="39" t="s">
        <v>231</v>
      </c>
      <c r="E5463" s="35">
        <v>1020.7</v>
      </c>
      <c r="F5463" s="35">
        <f t="shared" si="198"/>
        <v>1020.7</v>
      </c>
    </row>
    <row r="5464" spans="1:6" outlineLevel="1" x14ac:dyDescent="0.25">
      <c r="B5464" s="34" t="s">
        <v>1414</v>
      </c>
      <c r="C5464" s="39">
        <v>0.5</v>
      </c>
      <c r="D5464" s="39" t="s">
        <v>112</v>
      </c>
      <c r="E5464" s="35">
        <v>27.69</v>
      </c>
      <c r="F5464" s="35">
        <f t="shared" si="198"/>
        <v>13.845000000000001</v>
      </c>
    </row>
    <row r="5465" spans="1:6" outlineLevel="1" x14ac:dyDescent="0.25">
      <c r="B5465" s="34" t="s">
        <v>1415</v>
      </c>
      <c r="C5465" s="39">
        <v>1</v>
      </c>
      <c r="D5465" s="39" t="s">
        <v>231</v>
      </c>
      <c r="E5465" s="35">
        <v>2053.1999999999998</v>
      </c>
      <c r="F5465" s="35">
        <f t="shared" si="198"/>
        <v>2053.1999999999998</v>
      </c>
    </row>
    <row r="5466" spans="1:6" outlineLevel="1" x14ac:dyDescent="0.25">
      <c r="B5466" s="34" t="s">
        <v>1398</v>
      </c>
      <c r="C5466" s="39">
        <v>4</v>
      </c>
      <c r="D5466" s="39" t="s">
        <v>231</v>
      </c>
      <c r="E5466" s="35">
        <v>1541.38</v>
      </c>
      <c r="F5466" s="35">
        <f t="shared" si="198"/>
        <v>6165.52</v>
      </c>
    </row>
    <row r="5468" spans="1:6" s="5" customFormat="1" x14ac:dyDescent="0.25">
      <c r="A5468" s="76"/>
      <c r="B5468" s="6" t="s">
        <v>1416</v>
      </c>
      <c r="C5468" s="48"/>
      <c r="D5468" s="48"/>
      <c r="E5468" s="7"/>
      <c r="F5468" s="7"/>
    </row>
    <row r="5469" spans="1:6" outlineLevel="1" x14ac:dyDescent="0.25">
      <c r="B5469" s="34"/>
      <c r="C5469" s="39"/>
      <c r="D5469" s="39"/>
      <c r="E5469" s="35"/>
      <c r="F5469" s="35"/>
    </row>
    <row r="5470" spans="1:6" outlineLevel="1" x14ac:dyDescent="0.25">
      <c r="B5470" s="33" t="s">
        <v>1417</v>
      </c>
      <c r="C5470" s="50"/>
      <c r="D5470" s="50"/>
      <c r="E5470" s="40" t="s">
        <v>13</v>
      </c>
      <c r="F5470" s="40">
        <f>SUM(F5471:F5476)</f>
        <v>895.76666</v>
      </c>
    </row>
    <row r="5471" spans="1:6" outlineLevel="1" x14ac:dyDescent="0.25">
      <c r="B5471" s="34" t="s">
        <v>1329</v>
      </c>
      <c r="C5471" s="39">
        <v>5.3E-3</v>
      </c>
      <c r="D5471" s="39" t="s">
        <v>252</v>
      </c>
      <c r="E5471" s="35">
        <v>6801.2</v>
      </c>
      <c r="F5471" s="35">
        <f t="shared" ref="F5471:F5476" si="199">+C5471*E5471</f>
        <v>36.04636</v>
      </c>
    </row>
    <row r="5472" spans="1:6" outlineLevel="1" x14ac:dyDescent="0.25">
      <c r="B5472" s="34" t="s">
        <v>1418</v>
      </c>
      <c r="C5472" s="39">
        <v>1.1000000000000001</v>
      </c>
      <c r="D5472" s="39" t="s">
        <v>13</v>
      </c>
      <c r="E5472" s="35">
        <v>378.87</v>
      </c>
      <c r="F5472" s="35">
        <f t="shared" si="199"/>
        <v>416.75700000000006</v>
      </c>
    </row>
    <row r="5473" spans="2:6" outlineLevel="1" x14ac:dyDescent="0.25">
      <c r="B5473" s="34" t="s">
        <v>1319</v>
      </c>
      <c r="C5473" s="39">
        <v>5</v>
      </c>
      <c r="D5473" s="39" t="s">
        <v>231</v>
      </c>
      <c r="E5473" s="35">
        <v>7.57</v>
      </c>
      <c r="F5473" s="35">
        <f t="shared" si="199"/>
        <v>37.85</v>
      </c>
    </row>
    <row r="5474" spans="2:6" outlineLevel="1" x14ac:dyDescent="0.25">
      <c r="B5474" s="34" t="s">
        <v>1331</v>
      </c>
      <c r="C5474" s="39">
        <v>3.3000000000000002E-2</v>
      </c>
      <c r="D5474" s="39" t="s">
        <v>195</v>
      </c>
      <c r="E5474" s="35">
        <v>672.6</v>
      </c>
      <c r="F5474" s="35">
        <f t="shared" si="199"/>
        <v>22.195800000000002</v>
      </c>
    </row>
    <row r="5475" spans="2:6" outlineLevel="1" x14ac:dyDescent="0.25">
      <c r="B5475" s="34" t="s">
        <v>1332</v>
      </c>
      <c r="C5475" s="39">
        <v>0.05</v>
      </c>
      <c r="D5475" s="39" t="s">
        <v>112</v>
      </c>
      <c r="E5475" s="35">
        <v>74.55</v>
      </c>
      <c r="F5475" s="35">
        <f t="shared" si="199"/>
        <v>3.7275</v>
      </c>
    </row>
    <row r="5476" spans="2:6" outlineLevel="1" x14ac:dyDescent="0.25">
      <c r="B5476" s="34" t="s">
        <v>1321</v>
      </c>
      <c r="C5476" s="39">
        <v>1</v>
      </c>
      <c r="D5476" s="39" t="s">
        <v>13</v>
      </c>
      <c r="E5476" s="35">
        <v>379.19</v>
      </c>
      <c r="F5476" s="35">
        <f t="shared" si="199"/>
        <v>379.19</v>
      </c>
    </row>
    <row r="5477" spans="2:6" outlineLevel="1" x14ac:dyDescent="0.25">
      <c r="B5477" s="34"/>
      <c r="C5477" s="39"/>
      <c r="D5477" s="39"/>
      <c r="E5477" s="35"/>
      <c r="F5477" s="35"/>
    </row>
    <row r="5478" spans="2:6" outlineLevel="1" x14ac:dyDescent="0.25">
      <c r="B5478" s="33" t="s">
        <v>1419</v>
      </c>
      <c r="C5478" s="50"/>
      <c r="D5478" s="50"/>
      <c r="E5478" s="40" t="s">
        <v>13</v>
      </c>
      <c r="F5478" s="40">
        <f>SUM(F5479:F5484)</f>
        <v>930.49365999999986</v>
      </c>
    </row>
    <row r="5479" spans="2:6" outlineLevel="1" x14ac:dyDescent="0.25">
      <c r="B5479" s="34" t="s">
        <v>1329</v>
      </c>
      <c r="C5479" s="39">
        <v>5.3E-3</v>
      </c>
      <c r="D5479" s="39" t="s">
        <v>252</v>
      </c>
      <c r="E5479" s="35">
        <v>6801.2</v>
      </c>
      <c r="F5479" s="35">
        <f t="shared" ref="F5479:F5484" si="200">+C5479*E5479</f>
        <v>36.04636</v>
      </c>
    </row>
    <row r="5480" spans="2:6" outlineLevel="1" x14ac:dyDescent="0.25">
      <c r="B5480" s="34" t="s">
        <v>1418</v>
      </c>
      <c r="C5480" s="39">
        <v>1.1000000000000001</v>
      </c>
      <c r="D5480" s="39" t="s">
        <v>13</v>
      </c>
      <c r="E5480" s="35">
        <v>410.44</v>
      </c>
      <c r="F5480" s="35">
        <f t="shared" si="200"/>
        <v>451.48400000000004</v>
      </c>
    </row>
    <row r="5481" spans="2:6" outlineLevel="1" x14ac:dyDescent="0.25">
      <c r="B5481" s="34" t="s">
        <v>1319</v>
      </c>
      <c r="C5481" s="39">
        <v>5</v>
      </c>
      <c r="D5481" s="39" t="s">
        <v>231</v>
      </c>
      <c r="E5481" s="35">
        <v>7.57</v>
      </c>
      <c r="F5481" s="35">
        <f t="shared" si="200"/>
        <v>37.85</v>
      </c>
    </row>
    <row r="5482" spans="2:6" outlineLevel="1" x14ac:dyDescent="0.25">
      <c r="B5482" s="34" t="s">
        <v>1331</v>
      </c>
      <c r="C5482" s="39">
        <v>3.3000000000000002E-2</v>
      </c>
      <c r="D5482" s="39" t="s">
        <v>195</v>
      </c>
      <c r="E5482" s="35">
        <v>672.6</v>
      </c>
      <c r="F5482" s="35">
        <f t="shared" si="200"/>
        <v>22.195800000000002</v>
      </c>
    </row>
    <row r="5483" spans="2:6" outlineLevel="1" x14ac:dyDescent="0.25">
      <c r="B5483" s="34" t="s">
        <v>1332</v>
      </c>
      <c r="C5483" s="39">
        <v>0.05</v>
      </c>
      <c r="D5483" s="39" t="s">
        <v>112</v>
      </c>
      <c r="E5483" s="35">
        <v>74.55</v>
      </c>
      <c r="F5483" s="35">
        <f t="shared" si="200"/>
        <v>3.7275</v>
      </c>
    </row>
    <row r="5484" spans="2:6" outlineLevel="1" x14ac:dyDescent="0.25">
      <c r="B5484" s="34" t="s">
        <v>1321</v>
      </c>
      <c r="C5484" s="39">
        <v>1</v>
      </c>
      <c r="D5484" s="39" t="s">
        <v>13</v>
      </c>
      <c r="E5484" s="35">
        <v>379.19</v>
      </c>
      <c r="F5484" s="35">
        <f t="shared" si="200"/>
        <v>379.19</v>
      </c>
    </row>
    <row r="5485" spans="2:6" outlineLevel="1" x14ac:dyDescent="0.25">
      <c r="B5485" s="34"/>
      <c r="C5485" s="39"/>
      <c r="D5485" s="39"/>
      <c r="E5485" s="35"/>
      <c r="F5485" s="35"/>
    </row>
    <row r="5486" spans="2:6" outlineLevel="1" x14ac:dyDescent="0.25">
      <c r="B5486" s="33" t="s">
        <v>1420</v>
      </c>
      <c r="C5486" s="50"/>
      <c r="D5486" s="50"/>
      <c r="E5486" s="40" t="s">
        <v>13</v>
      </c>
      <c r="F5486" s="40">
        <f>SUM(F5487:F5492)</f>
        <v>965.24265999999989</v>
      </c>
    </row>
    <row r="5487" spans="2:6" outlineLevel="1" x14ac:dyDescent="0.25">
      <c r="B5487" s="34" t="s">
        <v>1329</v>
      </c>
      <c r="C5487" s="39">
        <v>5.3E-3</v>
      </c>
      <c r="D5487" s="39" t="s">
        <v>252</v>
      </c>
      <c r="E5487" s="35">
        <v>6801.2</v>
      </c>
      <c r="F5487" s="35">
        <f t="shared" ref="F5487:F5492" si="201">+C5487*E5487</f>
        <v>36.04636</v>
      </c>
    </row>
    <row r="5488" spans="2:6" outlineLevel="1" x14ac:dyDescent="0.25">
      <c r="B5488" s="34" t="s">
        <v>1418</v>
      </c>
      <c r="C5488" s="39">
        <v>1.1000000000000001</v>
      </c>
      <c r="D5488" s="39" t="s">
        <v>13</v>
      </c>
      <c r="E5488" s="35">
        <v>442.03</v>
      </c>
      <c r="F5488" s="35">
        <f t="shared" si="201"/>
        <v>486.233</v>
      </c>
    </row>
    <row r="5489" spans="2:6" outlineLevel="1" x14ac:dyDescent="0.25">
      <c r="B5489" s="34" t="s">
        <v>1319</v>
      </c>
      <c r="C5489" s="39">
        <v>5</v>
      </c>
      <c r="D5489" s="39" t="s">
        <v>231</v>
      </c>
      <c r="E5489" s="35">
        <v>7.57</v>
      </c>
      <c r="F5489" s="35">
        <f t="shared" si="201"/>
        <v>37.85</v>
      </c>
    </row>
    <row r="5490" spans="2:6" outlineLevel="1" x14ac:dyDescent="0.25">
      <c r="B5490" s="34" t="s">
        <v>1331</v>
      </c>
      <c r="C5490" s="39">
        <v>3.3000000000000002E-2</v>
      </c>
      <c r="D5490" s="39" t="s">
        <v>195</v>
      </c>
      <c r="E5490" s="35">
        <v>672.6</v>
      </c>
      <c r="F5490" s="35">
        <f t="shared" si="201"/>
        <v>22.195800000000002</v>
      </c>
    </row>
    <row r="5491" spans="2:6" outlineLevel="1" x14ac:dyDescent="0.25">
      <c r="B5491" s="34" t="s">
        <v>1332</v>
      </c>
      <c r="C5491" s="39">
        <v>0.05</v>
      </c>
      <c r="D5491" s="39" t="s">
        <v>112</v>
      </c>
      <c r="E5491" s="35">
        <v>74.55</v>
      </c>
      <c r="F5491" s="35">
        <f t="shared" si="201"/>
        <v>3.7275</v>
      </c>
    </row>
    <row r="5492" spans="2:6" outlineLevel="1" x14ac:dyDescent="0.25">
      <c r="B5492" s="34" t="s">
        <v>1321</v>
      </c>
      <c r="C5492" s="39">
        <v>1</v>
      </c>
      <c r="D5492" s="39" t="s">
        <v>13</v>
      </c>
      <c r="E5492" s="35">
        <v>379.19</v>
      </c>
      <c r="F5492" s="35">
        <f t="shared" si="201"/>
        <v>379.19</v>
      </c>
    </row>
    <row r="5493" spans="2:6" outlineLevel="1" x14ac:dyDescent="0.25">
      <c r="B5493" s="34"/>
      <c r="C5493" s="39"/>
      <c r="D5493" s="39"/>
      <c r="E5493" s="35"/>
      <c r="F5493" s="35"/>
    </row>
    <row r="5494" spans="2:6" outlineLevel="1" x14ac:dyDescent="0.25">
      <c r="B5494" s="33" t="s">
        <v>1421</v>
      </c>
      <c r="C5494" s="50"/>
      <c r="D5494" s="50"/>
      <c r="E5494" s="40" t="s">
        <v>13</v>
      </c>
      <c r="F5494" s="40">
        <f>SUM(F5495:F5500)</f>
        <v>1034.6966600000001</v>
      </c>
    </row>
    <row r="5495" spans="2:6" outlineLevel="1" x14ac:dyDescent="0.25">
      <c r="B5495" s="34" t="s">
        <v>1329</v>
      </c>
      <c r="C5495" s="39">
        <v>5.3E-3</v>
      </c>
      <c r="D5495" s="39" t="s">
        <v>252</v>
      </c>
      <c r="E5495" s="35">
        <v>6801.2</v>
      </c>
      <c r="F5495" s="35">
        <f t="shared" ref="F5495:F5500" si="202">+C5495*E5495</f>
        <v>36.04636</v>
      </c>
    </row>
    <row r="5496" spans="2:6" outlineLevel="1" x14ac:dyDescent="0.25">
      <c r="B5496" s="34" t="s">
        <v>1418</v>
      </c>
      <c r="C5496" s="39">
        <v>1.1000000000000001</v>
      </c>
      <c r="D5496" s="39" t="s">
        <v>13</v>
      </c>
      <c r="E5496" s="35">
        <v>505.17</v>
      </c>
      <c r="F5496" s="35">
        <f t="shared" si="202"/>
        <v>555.68700000000001</v>
      </c>
    </row>
    <row r="5497" spans="2:6" outlineLevel="1" x14ac:dyDescent="0.25">
      <c r="B5497" s="34" t="s">
        <v>1319</v>
      </c>
      <c r="C5497" s="39">
        <v>5</v>
      </c>
      <c r="D5497" s="39" t="s">
        <v>231</v>
      </c>
      <c r="E5497" s="35">
        <v>7.57</v>
      </c>
      <c r="F5497" s="35">
        <f t="shared" si="202"/>
        <v>37.85</v>
      </c>
    </row>
    <row r="5498" spans="2:6" outlineLevel="1" x14ac:dyDescent="0.25">
      <c r="B5498" s="34" t="s">
        <v>1331</v>
      </c>
      <c r="C5498" s="39">
        <v>3.3000000000000002E-2</v>
      </c>
      <c r="D5498" s="39" t="s">
        <v>195</v>
      </c>
      <c r="E5498" s="35">
        <v>672.6</v>
      </c>
      <c r="F5498" s="35">
        <f t="shared" si="202"/>
        <v>22.195800000000002</v>
      </c>
    </row>
    <row r="5499" spans="2:6" outlineLevel="1" x14ac:dyDescent="0.25">
      <c r="B5499" s="34" t="s">
        <v>1332</v>
      </c>
      <c r="C5499" s="39">
        <v>0.05</v>
      </c>
      <c r="D5499" s="39" t="s">
        <v>112</v>
      </c>
      <c r="E5499" s="35">
        <v>74.55</v>
      </c>
      <c r="F5499" s="35">
        <f t="shared" si="202"/>
        <v>3.7275</v>
      </c>
    </row>
    <row r="5500" spans="2:6" outlineLevel="1" x14ac:dyDescent="0.25">
      <c r="B5500" s="34" t="s">
        <v>1321</v>
      </c>
      <c r="C5500" s="39">
        <v>1</v>
      </c>
      <c r="D5500" s="39" t="s">
        <v>13</v>
      </c>
      <c r="E5500" s="35">
        <v>379.19</v>
      </c>
      <c r="F5500" s="35">
        <f t="shared" si="202"/>
        <v>379.19</v>
      </c>
    </row>
    <row r="5501" spans="2:6" outlineLevel="1" x14ac:dyDescent="0.25">
      <c r="B5501" s="34"/>
      <c r="C5501" s="39"/>
      <c r="D5501" s="39"/>
      <c r="E5501" s="35"/>
      <c r="F5501" s="35"/>
    </row>
    <row r="5502" spans="2:6" outlineLevel="1" x14ac:dyDescent="0.25">
      <c r="B5502" s="33" t="s">
        <v>1422</v>
      </c>
      <c r="C5502" s="50"/>
      <c r="D5502" s="50"/>
      <c r="E5502" s="40" t="s">
        <v>13</v>
      </c>
      <c r="F5502" s="40">
        <f>SUM(F5503:F5508)</f>
        <v>1173.6156600000002</v>
      </c>
    </row>
    <row r="5503" spans="2:6" outlineLevel="1" x14ac:dyDescent="0.25">
      <c r="B5503" s="34" t="s">
        <v>1329</v>
      </c>
      <c r="C5503" s="39">
        <v>5.3E-3</v>
      </c>
      <c r="D5503" s="39" t="s">
        <v>252</v>
      </c>
      <c r="E5503" s="35">
        <v>6801.2</v>
      </c>
      <c r="F5503" s="35">
        <f t="shared" ref="F5503:F5508" si="203">+C5503*E5503</f>
        <v>36.04636</v>
      </c>
    </row>
    <row r="5504" spans="2:6" outlineLevel="1" x14ac:dyDescent="0.25">
      <c r="B5504" s="34" t="s">
        <v>1418</v>
      </c>
      <c r="C5504" s="39">
        <v>1.1000000000000001</v>
      </c>
      <c r="D5504" s="39" t="s">
        <v>13</v>
      </c>
      <c r="E5504" s="35">
        <v>631.46</v>
      </c>
      <c r="F5504" s="35">
        <f t="shared" si="203"/>
        <v>694.60600000000011</v>
      </c>
    </row>
    <row r="5505" spans="2:6" outlineLevel="1" x14ac:dyDescent="0.25">
      <c r="B5505" s="34" t="s">
        <v>1319</v>
      </c>
      <c r="C5505" s="39">
        <v>5</v>
      </c>
      <c r="D5505" s="39" t="s">
        <v>231</v>
      </c>
      <c r="E5505" s="35">
        <v>7.57</v>
      </c>
      <c r="F5505" s="35">
        <f t="shared" si="203"/>
        <v>37.85</v>
      </c>
    </row>
    <row r="5506" spans="2:6" outlineLevel="1" x14ac:dyDescent="0.25">
      <c r="B5506" s="34" t="s">
        <v>1331</v>
      </c>
      <c r="C5506" s="39">
        <v>3.3000000000000002E-2</v>
      </c>
      <c r="D5506" s="39" t="s">
        <v>195</v>
      </c>
      <c r="E5506" s="35">
        <v>672.6</v>
      </c>
      <c r="F5506" s="35">
        <f t="shared" si="203"/>
        <v>22.195800000000002</v>
      </c>
    </row>
    <row r="5507" spans="2:6" outlineLevel="1" x14ac:dyDescent="0.25">
      <c r="B5507" s="34" t="s">
        <v>1332</v>
      </c>
      <c r="C5507" s="39">
        <v>0.05</v>
      </c>
      <c r="D5507" s="39" t="s">
        <v>112</v>
      </c>
      <c r="E5507" s="35">
        <v>74.55</v>
      </c>
      <c r="F5507" s="35">
        <f t="shared" si="203"/>
        <v>3.7275</v>
      </c>
    </row>
    <row r="5508" spans="2:6" outlineLevel="1" x14ac:dyDescent="0.25">
      <c r="B5508" s="34" t="s">
        <v>1321</v>
      </c>
      <c r="C5508" s="39">
        <v>1</v>
      </c>
      <c r="D5508" s="39" t="s">
        <v>13</v>
      </c>
      <c r="E5508" s="35">
        <v>379.19</v>
      </c>
      <c r="F5508" s="35">
        <f t="shared" si="203"/>
        <v>379.19</v>
      </c>
    </row>
    <row r="5509" spans="2:6" outlineLevel="1" x14ac:dyDescent="0.25">
      <c r="B5509" s="34"/>
      <c r="C5509" s="39"/>
      <c r="D5509" s="39"/>
      <c r="E5509" s="35"/>
      <c r="F5509" s="35"/>
    </row>
    <row r="5510" spans="2:6" outlineLevel="1" x14ac:dyDescent="0.25">
      <c r="B5510" s="33" t="s">
        <v>1423</v>
      </c>
      <c r="C5510" s="50"/>
      <c r="D5510" s="50"/>
      <c r="E5510" s="40" t="s">
        <v>13</v>
      </c>
      <c r="F5510" s="40">
        <f>SUM(F5511:F5516)</f>
        <v>1243.0696600000001</v>
      </c>
    </row>
    <row r="5511" spans="2:6" outlineLevel="1" x14ac:dyDescent="0.25">
      <c r="B5511" s="34" t="s">
        <v>1329</v>
      </c>
      <c r="C5511" s="39">
        <v>5.3E-3</v>
      </c>
      <c r="D5511" s="39" t="s">
        <v>252</v>
      </c>
      <c r="E5511" s="35">
        <v>6801.2</v>
      </c>
      <c r="F5511" s="35">
        <f t="shared" ref="F5511:F5516" si="204">+C5511*E5511</f>
        <v>36.04636</v>
      </c>
    </row>
    <row r="5512" spans="2:6" outlineLevel="1" x14ac:dyDescent="0.25">
      <c r="B5512" s="34" t="s">
        <v>1418</v>
      </c>
      <c r="C5512" s="39">
        <v>1.1000000000000001</v>
      </c>
      <c r="D5512" s="39" t="s">
        <v>13</v>
      </c>
      <c r="E5512" s="35">
        <v>694.6</v>
      </c>
      <c r="F5512" s="35">
        <f t="shared" si="204"/>
        <v>764.06000000000006</v>
      </c>
    </row>
    <row r="5513" spans="2:6" outlineLevel="1" x14ac:dyDescent="0.25">
      <c r="B5513" s="34" t="s">
        <v>1319</v>
      </c>
      <c r="C5513" s="39">
        <v>5</v>
      </c>
      <c r="D5513" s="39" t="s">
        <v>231</v>
      </c>
      <c r="E5513" s="35">
        <v>7.57</v>
      </c>
      <c r="F5513" s="35">
        <f t="shared" si="204"/>
        <v>37.85</v>
      </c>
    </row>
    <row r="5514" spans="2:6" outlineLevel="1" x14ac:dyDescent="0.25">
      <c r="B5514" s="34" t="s">
        <v>1331</v>
      </c>
      <c r="C5514" s="39">
        <v>3.3000000000000002E-2</v>
      </c>
      <c r="D5514" s="39" t="s">
        <v>195</v>
      </c>
      <c r="E5514" s="35">
        <v>672.6</v>
      </c>
      <c r="F5514" s="35">
        <f t="shared" si="204"/>
        <v>22.195800000000002</v>
      </c>
    </row>
    <row r="5515" spans="2:6" outlineLevel="1" x14ac:dyDescent="0.25">
      <c r="B5515" s="34" t="s">
        <v>1332</v>
      </c>
      <c r="C5515" s="39">
        <v>0.05</v>
      </c>
      <c r="D5515" s="39" t="s">
        <v>112</v>
      </c>
      <c r="E5515" s="35">
        <v>74.55</v>
      </c>
      <c r="F5515" s="35">
        <f t="shared" si="204"/>
        <v>3.7275</v>
      </c>
    </row>
    <row r="5516" spans="2:6" outlineLevel="1" x14ac:dyDescent="0.25">
      <c r="B5516" s="34" t="s">
        <v>1321</v>
      </c>
      <c r="C5516" s="39">
        <v>1</v>
      </c>
      <c r="D5516" s="39" t="s">
        <v>13</v>
      </c>
      <c r="E5516" s="35">
        <v>379.19</v>
      </c>
      <c r="F5516" s="35">
        <f t="shared" si="204"/>
        <v>379.19</v>
      </c>
    </row>
    <row r="5517" spans="2:6" outlineLevel="1" x14ac:dyDescent="0.25">
      <c r="B5517" s="34"/>
      <c r="C5517" s="39"/>
      <c r="D5517" s="39"/>
      <c r="E5517" s="35"/>
      <c r="F5517" s="35"/>
    </row>
    <row r="5518" spans="2:6" outlineLevel="1" x14ac:dyDescent="0.25">
      <c r="B5518" s="33" t="s">
        <v>1424</v>
      </c>
      <c r="C5518" s="50"/>
      <c r="D5518" s="50"/>
      <c r="E5518" s="40" t="s">
        <v>13</v>
      </c>
      <c r="F5518" s="40">
        <f>SUM(F5519:F5524)</f>
        <v>1381.9996599999999</v>
      </c>
    </row>
    <row r="5519" spans="2:6" outlineLevel="1" x14ac:dyDescent="0.25">
      <c r="B5519" s="34" t="s">
        <v>1329</v>
      </c>
      <c r="C5519" s="39">
        <v>5.3E-3</v>
      </c>
      <c r="D5519" s="39" t="s">
        <v>252</v>
      </c>
      <c r="E5519" s="35">
        <v>6801.2</v>
      </c>
      <c r="F5519" s="35">
        <f t="shared" ref="F5519:F5524" si="205">+C5519*E5519</f>
        <v>36.04636</v>
      </c>
    </row>
    <row r="5520" spans="2:6" outlineLevel="1" x14ac:dyDescent="0.25">
      <c r="B5520" s="34" t="s">
        <v>1418</v>
      </c>
      <c r="C5520" s="39">
        <v>1.1000000000000001</v>
      </c>
      <c r="D5520" s="39" t="s">
        <v>13</v>
      </c>
      <c r="E5520" s="35">
        <v>820.9</v>
      </c>
      <c r="F5520" s="35">
        <f t="shared" si="205"/>
        <v>902.99</v>
      </c>
    </row>
    <row r="5521" spans="2:6" outlineLevel="1" x14ac:dyDescent="0.25">
      <c r="B5521" s="34" t="s">
        <v>1319</v>
      </c>
      <c r="C5521" s="39">
        <v>5</v>
      </c>
      <c r="D5521" s="39" t="s">
        <v>231</v>
      </c>
      <c r="E5521" s="35">
        <v>7.57</v>
      </c>
      <c r="F5521" s="35">
        <f t="shared" si="205"/>
        <v>37.85</v>
      </c>
    </row>
    <row r="5522" spans="2:6" outlineLevel="1" x14ac:dyDescent="0.25">
      <c r="B5522" s="34" t="s">
        <v>1331</v>
      </c>
      <c r="C5522" s="39">
        <v>3.3000000000000002E-2</v>
      </c>
      <c r="D5522" s="39" t="s">
        <v>195</v>
      </c>
      <c r="E5522" s="35">
        <v>672.6</v>
      </c>
      <c r="F5522" s="35">
        <f t="shared" si="205"/>
        <v>22.195800000000002</v>
      </c>
    </row>
    <row r="5523" spans="2:6" outlineLevel="1" x14ac:dyDescent="0.25">
      <c r="B5523" s="34" t="s">
        <v>1332</v>
      </c>
      <c r="C5523" s="39">
        <v>0.05</v>
      </c>
      <c r="D5523" s="39" t="s">
        <v>112</v>
      </c>
      <c r="E5523" s="35">
        <v>74.55</v>
      </c>
      <c r="F5523" s="35">
        <f t="shared" si="205"/>
        <v>3.7275</v>
      </c>
    </row>
    <row r="5524" spans="2:6" outlineLevel="1" x14ac:dyDescent="0.25">
      <c r="B5524" s="34" t="s">
        <v>1321</v>
      </c>
      <c r="C5524" s="39">
        <v>1</v>
      </c>
      <c r="D5524" s="39" t="s">
        <v>13</v>
      </c>
      <c r="E5524" s="35">
        <v>379.19</v>
      </c>
      <c r="F5524" s="35">
        <f t="shared" si="205"/>
        <v>379.19</v>
      </c>
    </row>
    <row r="5525" spans="2:6" outlineLevel="1" x14ac:dyDescent="0.25">
      <c r="B5525" s="34"/>
      <c r="C5525" s="39"/>
      <c r="D5525" s="39"/>
      <c r="E5525" s="35"/>
      <c r="F5525" s="35"/>
    </row>
    <row r="5526" spans="2:6" outlineLevel="1" x14ac:dyDescent="0.25">
      <c r="B5526" s="33" t="s">
        <v>1425</v>
      </c>
      <c r="C5526" s="50"/>
      <c r="D5526" s="50"/>
      <c r="E5526" s="40" t="s">
        <v>13</v>
      </c>
      <c r="F5526" s="40">
        <f>SUM(F5527:F5532)</f>
        <v>1520.9076600000001</v>
      </c>
    </row>
    <row r="5527" spans="2:6" outlineLevel="1" x14ac:dyDescent="0.25">
      <c r="B5527" s="34" t="s">
        <v>1329</v>
      </c>
      <c r="C5527" s="39">
        <v>5.3E-3</v>
      </c>
      <c r="D5527" s="39" t="s">
        <v>252</v>
      </c>
      <c r="E5527" s="35">
        <v>6801.2</v>
      </c>
      <c r="F5527" s="35">
        <f t="shared" ref="F5527:F5532" si="206">+C5527*E5527</f>
        <v>36.04636</v>
      </c>
    </row>
    <row r="5528" spans="2:6" outlineLevel="1" x14ac:dyDescent="0.25">
      <c r="B5528" s="34" t="s">
        <v>1418</v>
      </c>
      <c r="C5528" s="39">
        <v>1.1000000000000001</v>
      </c>
      <c r="D5528" s="39" t="s">
        <v>13</v>
      </c>
      <c r="E5528" s="35">
        <v>947.18</v>
      </c>
      <c r="F5528" s="35">
        <f t="shared" si="206"/>
        <v>1041.8980000000001</v>
      </c>
    </row>
    <row r="5529" spans="2:6" outlineLevel="1" x14ac:dyDescent="0.25">
      <c r="B5529" s="34" t="s">
        <v>1319</v>
      </c>
      <c r="C5529" s="39">
        <v>5</v>
      </c>
      <c r="D5529" s="39" t="s">
        <v>231</v>
      </c>
      <c r="E5529" s="35">
        <v>7.57</v>
      </c>
      <c r="F5529" s="35">
        <f t="shared" si="206"/>
        <v>37.85</v>
      </c>
    </row>
    <row r="5530" spans="2:6" outlineLevel="1" x14ac:dyDescent="0.25">
      <c r="B5530" s="34" t="s">
        <v>1331</v>
      </c>
      <c r="C5530" s="39">
        <v>3.3000000000000002E-2</v>
      </c>
      <c r="D5530" s="39" t="s">
        <v>195</v>
      </c>
      <c r="E5530" s="35">
        <v>672.6</v>
      </c>
      <c r="F5530" s="35">
        <f t="shared" si="206"/>
        <v>22.195800000000002</v>
      </c>
    </row>
    <row r="5531" spans="2:6" outlineLevel="1" x14ac:dyDescent="0.25">
      <c r="B5531" s="34" t="s">
        <v>1332</v>
      </c>
      <c r="C5531" s="39">
        <v>0.05</v>
      </c>
      <c r="D5531" s="39" t="s">
        <v>112</v>
      </c>
      <c r="E5531" s="35">
        <v>74.55</v>
      </c>
      <c r="F5531" s="35">
        <f t="shared" si="206"/>
        <v>3.7275</v>
      </c>
    </row>
    <row r="5532" spans="2:6" outlineLevel="1" x14ac:dyDescent="0.25">
      <c r="B5532" s="34" t="s">
        <v>1321</v>
      </c>
      <c r="C5532" s="39">
        <v>1</v>
      </c>
      <c r="D5532" s="39" t="s">
        <v>13</v>
      </c>
      <c r="E5532" s="35">
        <v>379.19</v>
      </c>
      <c r="F5532" s="35">
        <f t="shared" si="206"/>
        <v>379.19</v>
      </c>
    </row>
    <row r="5533" spans="2:6" outlineLevel="1" x14ac:dyDescent="0.25">
      <c r="B5533" s="34"/>
      <c r="C5533" s="39"/>
      <c r="D5533" s="39"/>
      <c r="E5533" s="35"/>
      <c r="F5533" s="35"/>
    </row>
    <row r="5534" spans="2:6" outlineLevel="1" x14ac:dyDescent="0.25">
      <c r="B5534" s="33" t="s">
        <v>1426</v>
      </c>
      <c r="C5534" s="50"/>
      <c r="D5534" s="50"/>
      <c r="E5534" s="40" t="s">
        <v>13</v>
      </c>
      <c r="F5534" s="40">
        <f>SUM(F5535:F5540)</f>
        <v>1699.7576600000002</v>
      </c>
    </row>
    <row r="5535" spans="2:6" outlineLevel="1" x14ac:dyDescent="0.25">
      <c r="B5535" s="34" t="s">
        <v>1329</v>
      </c>
      <c r="C5535" s="39">
        <v>5.3E-3</v>
      </c>
      <c r="D5535" s="39" t="s">
        <v>252</v>
      </c>
      <c r="E5535" s="35">
        <v>6801.2</v>
      </c>
      <c r="F5535" s="35">
        <f t="shared" ref="F5535:F5540" si="207">+C5535*E5535</f>
        <v>36.04636</v>
      </c>
    </row>
    <row r="5536" spans="2:6" outlineLevel="1" x14ac:dyDescent="0.25">
      <c r="B5536" s="34" t="s">
        <v>1418</v>
      </c>
      <c r="C5536" s="39">
        <v>1.1000000000000001</v>
      </c>
      <c r="D5536" s="39" t="s">
        <v>13</v>
      </c>
      <c r="E5536" s="35">
        <v>1073.48</v>
      </c>
      <c r="F5536" s="35">
        <f t="shared" si="207"/>
        <v>1180.8280000000002</v>
      </c>
    </row>
    <row r="5537" spans="2:6" outlineLevel="1" x14ac:dyDescent="0.25">
      <c r="B5537" s="34" t="s">
        <v>1319</v>
      </c>
      <c r="C5537" s="39">
        <v>5</v>
      </c>
      <c r="D5537" s="39" t="s">
        <v>231</v>
      </c>
      <c r="E5537" s="35">
        <v>7.57</v>
      </c>
      <c r="F5537" s="35">
        <f t="shared" si="207"/>
        <v>37.85</v>
      </c>
    </row>
    <row r="5538" spans="2:6" outlineLevel="1" x14ac:dyDescent="0.25">
      <c r="B5538" s="34" t="s">
        <v>1331</v>
      </c>
      <c r="C5538" s="39">
        <v>3.3000000000000002E-2</v>
      </c>
      <c r="D5538" s="39" t="s">
        <v>195</v>
      </c>
      <c r="E5538" s="35">
        <v>672.6</v>
      </c>
      <c r="F5538" s="35">
        <f t="shared" si="207"/>
        <v>22.195800000000002</v>
      </c>
    </row>
    <row r="5539" spans="2:6" outlineLevel="1" x14ac:dyDescent="0.25">
      <c r="B5539" s="34" t="s">
        <v>1332</v>
      </c>
      <c r="C5539" s="39">
        <v>0.05</v>
      </c>
      <c r="D5539" s="39" t="s">
        <v>112</v>
      </c>
      <c r="E5539" s="35">
        <v>74.55</v>
      </c>
      <c r="F5539" s="35">
        <f t="shared" si="207"/>
        <v>3.7275</v>
      </c>
    </row>
    <row r="5540" spans="2:6" outlineLevel="1" x14ac:dyDescent="0.25">
      <c r="B5540" s="34" t="s">
        <v>1321</v>
      </c>
      <c r="C5540" s="39">
        <v>1</v>
      </c>
      <c r="D5540" s="39" t="s">
        <v>13</v>
      </c>
      <c r="E5540" s="35">
        <v>419.11</v>
      </c>
      <c r="F5540" s="35">
        <f t="shared" si="207"/>
        <v>419.11</v>
      </c>
    </row>
    <row r="5541" spans="2:6" outlineLevel="1" x14ac:dyDescent="0.25">
      <c r="B5541" s="34"/>
      <c r="C5541" s="39"/>
      <c r="D5541" s="39"/>
      <c r="E5541" s="35"/>
      <c r="F5541" s="35"/>
    </row>
    <row r="5542" spans="2:6" outlineLevel="1" x14ac:dyDescent="0.25">
      <c r="B5542" s="33" t="s">
        <v>1427</v>
      </c>
      <c r="C5542" s="50"/>
      <c r="D5542" s="50"/>
      <c r="E5542" s="40" t="s">
        <v>13</v>
      </c>
      <c r="F5542" s="40">
        <f>SUM(F5543:F5548)</f>
        <v>1803.9496600000002</v>
      </c>
    </row>
    <row r="5543" spans="2:6" outlineLevel="1" x14ac:dyDescent="0.25">
      <c r="B5543" s="34" t="s">
        <v>1329</v>
      </c>
      <c r="C5543" s="39">
        <v>5.3E-3</v>
      </c>
      <c r="D5543" s="39" t="s">
        <v>252</v>
      </c>
      <c r="E5543" s="35">
        <v>6801.2</v>
      </c>
      <c r="F5543" s="35">
        <f t="shared" ref="F5543:F5548" si="208">+C5543*E5543</f>
        <v>36.04636</v>
      </c>
    </row>
    <row r="5544" spans="2:6" outlineLevel="1" x14ac:dyDescent="0.25">
      <c r="B5544" s="34" t="s">
        <v>1418</v>
      </c>
      <c r="C5544" s="39">
        <v>1.1000000000000001</v>
      </c>
      <c r="D5544" s="39" t="s">
        <v>13</v>
      </c>
      <c r="E5544" s="35">
        <v>1168.2</v>
      </c>
      <c r="F5544" s="35">
        <f t="shared" si="208"/>
        <v>1285.0200000000002</v>
      </c>
    </row>
    <row r="5545" spans="2:6" outlineLevel="1" x14ac:dyDescent="0.25">
      <c r="B5545" s="34" t="s">
        <v>1319</v>
      </c>
      <c r="C5545" s="39">
        <v>5</v>
      </c>
      <c r="D5545" s="39" t="s">
        <v>231</v>
      </c>
      <c r="E5545" s="35">
        <v>7.57</v>
      </c>
      <c r="F5545" s="35">
        <f t="shared" si="208"/>
        <v>37.85</v>
      </c>
    </row>
    <row r="5546" spans="2:6" outlineLevel="1" x14ac:dyDescent="0.25">
      <c r="B5546" s="34" t="s">
        <v>1331</v>
      </c>
      <c r="C5546" s="39">
        <v>3.3000000000000002E-2</v>
      </c>
      <c r="D5546" s="39" t="s">
        <v>195</v>
      </c>
      <c r="E5546" s="35">
        <v>672.6</v>
      </c>
      <c r="F5546" s="35">
        <f t="shared" si="208"/>
        <v>22.195800000000002</v>
      </c>
    </row>
    <row r="5547" spans="2:6" outlineLevel="1" x14ac:dyDescent="0.25">
      <c r="B5547" s="34" t="s">
        <v>1332</v>
      </c>
      <c r="C5547" s="39">
        <v>0.05</v>
      </c>
      <c r="D5547" s="39" t="s">
        <v>112</v>
      </c>
      <c r="E5547" s="35">
        <v>74.55</v>
      </c>
      <c r="F5547" s="35">
        <f t="shared" si="208"/>
        <v>3.7275</v>
      </c>
    </row>
    <row r="5548" spans="2:6" outlineLevel="1" x14ac:dyDescent="0.25">
      <c r="B5548" s="34" t="s">
        <v>1321</v>
      </c>
      <c r="C5548" s="39">
        <v>1</v>
      </c>
      <c r="D5548" s="39" t="s">
        <v>13</v>
      </c>
      <c r="E5548" s="35">
        <v>419.11</v>
      </c>
      <c r="F5548" s="35">
        <f t="shared" si="208"/>
        <v>419.11</v>
      </c>
    </row>
    <row r="5549" spans="2:6" outlineLevel="1" x14ac:dyDescent="0.25">
      <c r="B5549" s="34"/>
      <c r="C5549" s="39"/>
      <c r="D5549" s="39"/>
      <c r="E5549" s="35"/>
      <c r="F5549" s="35"/>
    </row>
    <row r="5550" spans="2:6" outlineLevel="1" x14ac:dyDescent="0.25">
      <c r="B5550" s="33" t="s">
        <v>1428</v>
      </c>
      <c r="C5550" s="50"/>
      <c r="D5550" s="50"/>
      <c r="E5550" s="40" t="s">
        <v>13</v>
      </c>
      <c r="F5550" s="40">
        <f>SUM(F5551:F5556)</f>
        <v>1908.1306600000003</v>
      </c>
    </row>
    <row r="5551" spans="2:6" outlineLevel="1" x14ac:dyDescent="0.25">
      <c r="B5551" s="34" t="s">
        <v>1329</v>
      </c>
      <c r="C5551" s="39">
        <v>5.3E-3</v>
      </c>
      <c r="D5551" s="39" t="s">
        <v>252</v>
      </c>
      <c r="E5551" s="35">
        <v>6801.2</v>
      </c>
      <c r="F5551" s="35">
        <f t="shared" ref="F5551:F5556" si="209">+C5551*E5551</f>
        <v>36.04636</v>
      </c>
    </row>
    <row r="5552" spans="2:6" outlineLevel="1" x14ac:dyDescent="0.25">
      <c r="B5552" s="34" t="s">
        <v>1418</v>
      </c>
      <c r="C5552" s="39">
        <v>1.1000000000000001</v>
      </c>
      <c r="D5552" s="39" t="s">
        <v>13</v>
      </c>
      <c r="E5552" s="35">
        <v>1262.9100000000001</v>
      </c>
      <c r="F5552" s="35">
        <f t="shared" si="209"/>
        <v>1389.2010000000002</v>
      </c>
    </row>
    <row r="5553" spans="2:6" outlineLevel="1" x14ac:dyDescent="0.25">
      <c r="B5553" s="34" t="s">
        <v>1319</v>
      </c>
      <c r="C5553" s="39">
        <v>5</v>
      </c>
      <c r="D5553" s="39" t="s">
        <v>231</v>
      </c>
      <c r="E5553" s="35">
        <v>7.57</v>
      </c>
      <c r="F5553" s="35">
        <f t="shared" si="209"/>
        <v>37.85</v>
      </c>
    </row>
    <row r="5554" spans="2:6" outlineLevel="1" x14ac:dyDescent="0.25">
      <c r="B5554" s="34" t="s">
        <v>1331</v>
      </c>
      <c r="C5554" s="39">
        <v>3.3000000000000002E-2</v>
      </c>
      <c r="D5554" s="39" t="s">
        <v>195</v>
      </c>
      <c r="E5554" s="35">
        <v>672.6</v>
      </c>
      <c r="F5554" s="35">
        <f t="shared" si="209"/>
        <v>22.195800000000002</v>
      </c>
    </row>
    <row r="5555" spans="2:6" outlineLevel="1" x14ac:dyDescent="0.25">
      <c r="B5555" s="34" t="s">
        <v>1332</v>
      </c>
      <c r="C5555" s="39">
        <v>0.05</v>
      </c>
      <c r="D5555" s="39" t="s">
        <v>112</v>
      </c>
      <c r="E5555" s="35">
        <v>74.55</v>
      </c>
      <c r="F5555" s="35">
        <f t="shared" si="209"/>
        <v>3.7275</v>
      </c>
    </row>
    <row r="5556" spans="2:6" outlineLevel="1" x14ac:dyDescent="0.25">
      <c r="B5556" s="34" t="s">
        <v>1321</v>
      </c>
      <c r="C5556" s="39">
        <v>1</v>
      </c>
      <c r="D5556" s="39" t="s">
        <v>13</v>
      </c>
      <c r="E5556" s="35">
        <v>419.11</v>
      </c>
      <c r="F5556" s="35">
        <f t="shared" si="209"/>
        <v>419.11</v>
      </c>
    </row>
    <row r="5557" spans="2:6" outlineLevel="1" x14ac:dyDescent="0.25">
      <c r="B5557" s="34"/>
      <c r="C5557" s="39"/>
      <c r="D5557" s="39"/>
      <c r="E5557" s="35"/>
      <c r="F5557" s="35"/>
    </row>
    <row r="5558" spans="2:6" outlineLevel="1" x14ac:dyDescent="0.25">
      <c r="B5558" s="33" t="s">
        <v>1429</v>
      </c>
      <c r="C5558" s="50"/>
      <c r="D5558" s="50"/>
      <c r="E5558" s="40" t="s">
        <v>13</v>
      </c>
      <c r="F5558" s="40">
        <f>SUM(F5559:F5564)</f>
        <v>2047.0606600000001</v>
      </c>
    </row>
    <row r="5559" spans="2:6" outlineLevel="1" x14ac:dyDescent="0.25">
      <c r="B5559" s="34" t="s">
        <v>1329</v>
      </c>
      <c r="C5559" s="39">
        <v>5.3E-3</v>
      </c>
      <c r="D5559" s="39" t="s">
        <v>252</v>
      </c>
      <c r="E5559" s="35">
        <v>6801.2</v>
      </c>
      <c r="F5559" s="35">
        <f t="shared" ref="F5559:F5564" si="210">+C5559*E5559</f>
        <v>36.04636</v>
      </c>
    </row>
    <row r="5560" spans="2:6" outlineLevel="1" x14ac:dyDescent="0.25">
      <c r="B5560" s="34" t="s">
        <v>1418</v>
      </c>
      <c r="C5560" s="39">
        <v>1.1000000000000001</v>
      </c>
      <c r="D5560" s="39" t="s">
        <v>13</v>
      </c>
      <c r="E5560" s="35">
        <v>1389.21</v>
      </c>
      <c r="F5560" s="35">
        <f t="shared" si="210"/>
        <v>1528.1310000000001</v>
      </c>
    </row>
    <row r="5561" spans="2:6" outlineLevel="1" x14ac:dyDescent="0.25">
      <c r="B5561" s="34" t="s">
        <v>1319</v>
      </c>
      <c r="C5561" s="39">
        <v>5</v>
      </c>
      <c r="D5561" s="39" t="s">
        <v>231</v>
      </c>
      <c r="E5561" s="35">
        <v>7.57</v>
      </c>
      <c r="F5561" s="35">
        <f t="shared" si="210"/>
        <v>37.85</v>
      </c>
    </row>
    <row r="5562" spans="2:6" outlineLevel="1" x14ac:dyDescent="0.25">
      <c r="B5562" s="34" t="s">
        <v>1331</v>
      </c>
      <c r="C5562" s="39">
        <v>3.3000000000000002E-2</v>
      </c>
      <c r="D5562" s="39" t="s">
        <v>195</v>
      </c>
      <c r="E5562" s="35">
        <v>672.6</v>
      </c>
      <c r="F5562" s="35">
        <f t="shared" si="210"/>
        <v>22.195800000000002</v>
      </c>
    </row>
    <row r="5563" spans="2:6" outlineLevel="1" x14ac:dyDescent="0.25">
      <c r="B5563" s="34" t="s">
        <v>1332</v>
      </c>
      <c r="C5563" s="39">
        <v>0.05</v>
      </c>
      <c r="D5563" s="39" t="s">
        <v>112</v>
      </c>
      <c r="E5563" s="35">
        <v>74.55</v>
      </c>
      <c r="F5563" s="35">
        <f t="shared" si="210"/>
        <v>3.7275</v>
      </c>
    </row>
    <row r="5564" spans="2:6" outlineLevel="1" x14ac:dyDescent="0.25">
      <c r="B5564" s="34" t="s">
        <v>1321</v>
      </c>
      <c r="C5564" s="39">
        <v>1</v>
      </c>
      <c r="D5564" s="39" t="s">
        <v>13</v>
      </c>
      <c r="E5564" s="35">
        <v>419.11</v>
      </c>
      <c r="F5564" s="35">
        <f t="shared" si="210"/>
        <v>419.11</v>
      </c>
    </row>
    <row r="5565" spans="2:6" outlineLevel="1" x14ac:dyDescent="0.25">
      <c r="B5565" s="34"/>
      <c r="C5565" s="39"/>
      <c r="D5565" s="39"/>
      <c r="E5565" s="35"/>
      <c r="F5565" s="35"/>
    </row>
    <row r="5566" spans="2:6" outlineLevel="1" x14ac:dyDescent="0.25">
      <c r="B5566" s="33" t="s">
        <v>1430</v>
      </c>
      <c r="C5566" s="50"/>
      <c r="D5566" s="50"/>
      <c r="E5566" s="40" t="s">
        <v>13</v>
      </c>
      <c r="F5566" s="40">
        <f>SUM(F5567:F5570)</f>
        <v>2141.8904000000002</v>
      </c>
    </row>
    <row r="5567" spans="2:6" outlineLevel="1" x14ac:dyDescent="0.25">
      <c r="B5567" s="34" t="s">
        <v>1431</v>
      </c>
      <c r="C5567" s="39">
        <v>1.2E-2</v>
      </c>
      <c r="D5567" s="39" t="s">
        <v>252</v>
      </c>
      <c r="E5567" s="35">
        <v>6801.2</v>
      </c>
      <c r="F5567" s="35">
        <f>+C5567*E5567</f>
        <v>81.614400000000003</v>
      </c>
    </row>
    <row r="5568" spans="2:6" outlineLevel="1" x14ac:dyDescent="0.25">
      <c r="B5568" s="34" t="s">
        <v>1432</v>
      </c>
      <c r="C5568" s="39">
        <v>58</v>
      </c>
      <c r="D5568" s="39" t="s">
        <v>231</v>
      </c>
      <c r="E5568" s="35">
        <v>20.260000000000002</v>
      </c>
      <c r="F5568" s="35">
        <f>+C5568*E5568</f>
        <v>1175.0800000000002</v>
      </c>
    </row>
    <row r="5569" spans="1:6" outlineLevel="1" x14ac:dyDescent="0.25">
      <c r="B5569" s="34" t="s">
        <v>1319</v>
      </c>
      <c r="C5569" s="39">
        <v>5.8</v>
      </c>
      <c r="D5569" s="39" t="s">
        <v>231</v>
      </c>
      <c r="E5569" s="35">
        <v>57.82</v>
      </c>
      <c r="F5569" s="35">
        <f>+C5569*E5569</f>
        <v>335.35599999999999</v>
      </c>
    </row>
    <row r="5570" spans="1:6" outlineLevel="1" x14ac:dyDescent="0.25">
      <c r="B5570" s="34" t="s">
        <v>1321</v>
      </c>
      <c r="C5570" s="39">
        <v>58</v>
      </c>
      <c r="D5570" s="39" t="s">
        <v>231</v>
      </c>
      <c r="E5570" s="35">
        <v>9.48</v>
      </c>
      <c r="F5570" s="35">
        <f>+C5570*E5570</f>
        <v>549.84</v>
      </c>
    </row>
    <row r="5571" spans="1:6" outlineLevel="1" x14ac:dyDescent="0.25">
      <c r="B5571" s="34"/>
      <c r="C5571" s="39"/>
      <c r="D5571" s="39"/>
      <c r="E5571" s="35"/>
      <c r="F5571" s="35"/>
    </row>
    <row r="5572" spans="1:6" outlineLevel="1" x14ac:dyDescent="0.25">
      <c r="B5572" s="33" t="s">
        <v>1433</v>
      </c>
      <c r="C5572" s="50"/>
      <c r="D5572" s="50"/>
      <c r="E5572" s="40" t="s">
        <v>13</v>
      </c>
      <c r="F5572" s="40">
        <f>SUM(F5573:F5577)</f>
        <v>4513.7579000000005</v>
      </c>
    </row>
    <row r="5573" spans="1:6" outlineLevel="1" x14ac:dyDescent="0.25">
      <c r="B5573" s="34" t="s">
        <v>1431</v>
      </c>
      <c r="C5573" s="39">
        <v>1.2E-2</v>
      </c>
      <c r="D5573" s="39" t="s">
        <v>252</v>
      </c>
      <c r="E5573" s="35">
        <v>6801.2</v>
      </c>
      <c r="F5573" s="35">
        <f>+C5573*E5573</f>
        <v>81.614400000000003</v>
      </c>
    </row>
    <row r="5574" spans="1:6" outlineLevel="1" x14ac:dyDescent="0.25">
      <c r="B5574" s="34" t="s">
        <v>1432</v>
      </c>
      <c r="C5574" s="39">
        <v>58</v>
      </c>
      <c r="D5574" s="39" t="s">
        <v>231</v>
      </c>
      <c r="E5574" s="35">
        <v>61.09</v>
      </c>
      <c r="F5574" s="35">
        <f>+C5574*E5574</f>
        <v>3543.2200000000003</v>
      </c>
    </row>
    <row r="5575" spans="1:6" outlineLevel="1" x14ac:dyDescent="0.25">
      <c r="B5575" s="34" t="s">
        <v>1319</v>
      </c>
      <c r="C5575" s="39">
        <v>5.8</v>
      </c>
      <c r="D5575" s="39" t="s">
        <v>231</v>
      </c>
      <c r="E5575" s="35">
        <v>57.82</v>
      </c>
      <c r="F5575" s="35">
        <f>+C5575*E5575</f>
        <v>335.35599999999999</v>
      </c>
    </row>
    <row r="5576" spans="1:6" outlineLevel="1" x14ac:dyDescent="0.25">
      <c r="B5576" s="34" t="s">
        <v>1332</v>
      </c>
      <c r="C5576" s="39">
        <v>0.05</v>
      </c>
      <c r="D5576" s="39" t="s">
        <v>112</v>
      </c>
      <c r="E5576" s="35">
        <v>74.55</v>
      </c>
      <c r="F5576" s="35">
        <f>+C5576*E5576</f>
        <v>3.7275</v>
      </c>
    </row>
    <row r="5577" spans="1:6" outlineLevel="1" x14ac:dyDescent="0.25">
      <c r="B5577" s="34" t="s">
        <v>1321</v>
      </c>
      <c r="C5577" s="39">
        <v>58</v>
      </c>
      <c r="D5577" s="39" t="s">
        <v>231</v>
      </c>
      <c r="E5577" s="35">
        <v>9.48</v>
      </c>
      <c r="F5577" s="35">
        <f>+C5577*E5577</f>
        <v>549.84</v>
      </c>
    </row>
    <row r="5579" spans="1:6" s="5" customFormat="1" x14ac:dyDescent="0.25">
      <c r="A5579" s="76"/>
      <c r="B5579" s="6" t="s">
        <v>1434</v>
      </c>
      <c r="C5579" s="48"/>
      <c r="D5579" s="48"/>
      <c r="E5579" s="7"/>
      <c r="F5579" s="7"/>
    </row>
    <row r="5580" spans="1:6" outlineLevel="1" x14ac:dyDescent="0.25">
      <c r="B5580" s="34"/>
      <c r="C5580" s="39"/>
      <c r="D5580" s="39"/>
      <c r="E5580" s="35"/>
      <c r="F5580" s="35"/>
    </row>
    <row r="5581" spans="1:6" outlineLevel="1" x14ac:dyDescent="0.25">
      <c r="B5581" s="33" t="s">
        <v>1435</v>
      </c>
      <c r="C5581" s="50"/>
      <c r="D5581" s="50"/>
      <c r="E5581" s="40" t="s">
        <v>13</v>
      </c>
      <c r="F5581" s="40">
        <f>SUM(F5585:F5603)</f>
        <v>10276.069255</v>
      </c>
    </row>
    <row r="5582" spans="1:6" outlineLevel="1" x14ac:dyDescent="0.25">
      <c r="B5582" s="34" t="s">
        <v>1436</v>
      </c>
      <c r="C5582" s="39"/>
      <c r="D5582" s="39"/>
      <c r="E5582" s="35"/>
      <c r="F5582" s="35"/>
    </row>
    <row r="5583" spans="1:6" outlineLevel="1" x14ac:dyDescent="0.25">
      <c r="B5583" s="34" t="s">
        <v>1437</v>
      </c>
      <c r="C5583" s="39"/>
      <c r="D5583" s="39"/>
      <c r="E5583" s="35"/>
      <c r="F5583" s="35"/>
    </row>
    <row r="5584" spans="1:6" outlineLevel="1" x14ac:dyDescent="0.25">
      <c r="B5584" s="34" t="s">
        <v>1438</v>
      </c>
      <c r="C5584" s="39"/>
      <c r="D5584" s="39"/>
      <c r="E5584" s="35"/>
      <c r="F5584" s="35"/>
    </row>
    <row r="5585" spans="2:6" outlineLevel="1" x14ac:dyDescent="0.25">
      <c r="B5585" s="34" t="s">
        <v>1439</v>
      </c>
      <c r="C5585" s="39">
        <v>1.39</v>
      </c>
      <c r="D5585" s="39" t="s">
        <v>256</v>
      </c>
      <c r="E5585" s="35">
        <v>155</v>
      </c>
      <c r="F5585" s="35">
        <f t="shared" ref="F5585:F5603" si="211">+C5585*E5585</f>
        <v>215.45</v>
      </c>
    </row>
    <row r="5586" spans="2:6" outlineLevel="1" x14ac:dyDescent="0.25">
      <c r="B5586" s="34" t="s">
        <v>1440</v>
      </c>
      <c r="C5586" s="39">
        <v>1.63</v>
      </c>
      <c r="D5586" s="39" t="s">
        <v>256</v>
      </c>
      <c r="E5586" s="35">
        <v>155</v>
      </c>
      <c r="F5586" s="35">
        <f t="shared" si="211"/>
        <v>252.64999999999998</v>
      </c>
    </row>
    <row r="5587" spans="2:6" outlineLevel="1" x14ac:dyDescent="0.25">
      <c r="B5587" s="34" t="s">
        <v>1441</v>
      </c>
      <c r="C5587" s="39">
        <v>7.75</v>
      </c>
      <c r="D5587" s="39" t="s">
        <v>256</v>
      </c>
      <c r="E5587" s="35">
        <v>155</v>
      </c>
      <c r="F5587" s="35">
        <f t="shared" si="211"/>
        <v>1201.25</v>
      </c>
    </row>
    <row r="5588" spans="2:6" outlineLevel="1" x14ac:dyDescent="0.25">
      <c r="B5588" s="34" t="s">
        <v>1442</v>
      </c>
      <c r="C5588" s="39">
        <v>3.66</v>
      </c>
      <c r="D5588" s="39" t="s">
        <v>256</v>
      </c>
      <c r="E5588" s="35">
        <v>155</v>
      </c>
      <c r="F5588" s="35">
        <f t="shared" si="211"/>
        <v>567.30000000000007</v>
      </c>
    </row>
    <row r="5589" spans="2:6" outlineLevel="1" x14ac:dyDescent="0.25">
      <c r="B5589" s="34" t="s">
        <v>1443</v>
      </c>
      <c r="C5589" s="39">
        <v>1.17</v>
      </c>
      <c r="D5589" s="39" t="s">
        <v>256</v>
      </c>
      <c r="E5589" s="35">
        <v>155</v>
      </c>
      <c r="F5589" s="35">
        <f t="shared" si="211"/>
        <v>181.35</v>
      </c>
    </row>
    <row r="5590" spans="2:6" outlineLevel="1" x14ac:dyDescent="0.25">
      <c r="B5590" s="34" t="s">
        <v>1444</v>
      </c>
      <c r="C5590" s="39">
        <v>16.5</v>
      </c>
      <c r="D5590" s="39" t="s">
        <v>256</v>
      </c>
      <c r="E5590" s="35">
        <v>155</v>
      </c>
      <c r="F5590" s="35">
        <f t="shared" si="211"/>
        <v>2557.5</v>
      </c>
    </row>
    <row r="5591" spans="2:6" outlineLevel="1" x14ac:dyDescent="0.25">
      <c r="B5591" s="34" t="s">
        <v>1445</v>
      </c>
      <c r="C5591" s="39">
        <v>1.1599999999999999</v>
      </c>
      <c r="D5591" s="39" t="s">
        <v>13</v>
      </c>
      <c r="E5591" s="35">
        <v>363.49</v>
      </c>
      <c r="F5591" s="35">
        <f t="shared" si="211"/>
        <v>421.64839999999998</v>
      </c>
    </row>
    <row r="5592" spans="2:6" outlineLevel="1" x14ac:dyDescent="0.25">
      <c r="B5592" s="34" t="s">
        <v>1446</v>
      </c>
      <c r="C5592" s="39">
        <v>34.840899999999998</v>
      </c>
      <c r="D5592" s="39" t="s">
        <v>231</v>
      </c>
      <c r="E5592" s="35">
        <v>0.95</v>
      </c>
      <c r="F5592" s="35">
        <f t="shared" si="211"/>
        <v>33.098854999999993</v>
      </c>
    </row>
    <row r="5593" spans="2:6" outlineLevel="1" x14ac:dyDescent="0.25">
      <c r="B5593" s="34" t="s">
        <v>1447</v>
      </c>
      <c r="C5593" s="39">
        <v>0.4</v>
      </c>
      <c r="D5593" s="39" t="s">
        <v>290</v>
      </c>
      <c r="E5593" s="35">
        <v>128.76</v>
      </c>
      <c r="F5593" s="35">
        <f t="shared" si="211"/>
        <v>51.503999999999998</v>
      </c>
    </row>
    <row r="5594" spans="2:6" outlineLevel="1" x14ac:dyDescent="0.25">
      <c r="B5594" s="34" t="s">
        <v>1448</v>
      </c>
      <c r="C5594" s="39">
        <v>0.6</v>
      </c>
      <c r="D5594" s="39" t="s">
        <v>290</v>
      </c>
      <c r="E5594" s="35">
        <v>128.76</v>
      </c>
      <c r="F5594" s="35">
        <f t="shared" si="211"/>
        <v>77.255999999999986</v>
      </c>
    </row>
    <row r="5595" spans="2:6" outlineLevel="1" x14ac:dyDescent="0.25">
      <c r="B5595" s="34" t="s">
        <v>1449</v>
      </c>
      <c r="C5595" s="39">
        <v>0.78</v>
      </c>
      <c r="D5595" s="39" t="s">
        <v>112</v>
      </c>
      <c r="E5595" s="35">
        <v>27.69</v>
      </c>
      <c r="F5595" s="35">
        <f t="shared" si="211"/>
        <v>21.598200000000002</v>
      </c>
    </row>
    <row r="5596" spans="2:6" outlineLevel="1" x14ac:dyDescent="0.25">
      <c r="B5596" s="34" t="s">
        <v>1450</v>
      </c>
      <c r="C5596" s="39">
        <v>0.82500000000000007</v>
      </c>
      <c r="D5596" s="39" t="s">
        <v>112</v>
      </c>
      <c r="E5596" s="35">
        <v>47.38</v>
      </c>
      <c r="F5596" s="35">
        <f t="shared" si="211"/>
        <v>39.088500000000003</v>
      </c>
    </row>
    <row r="5597" spans="2:6" outlineLevel="1" x14ac:dyDescent="0.25">
      <c r="B5597" s="34" t="s">
        <v>1451</v>
      </c>
      <c r="C5597" s="39">
        <v>0.43</v>
      </c>
      <c r="D5597" s="39" t="s">
        <v>112</v>
      </c>
      <c r="E5597" s="35">
        <v>41.01</v>
      </c>
      <c r="F5597" s="35">
        <f t="shared" si="211"/>
        <v>17.6343</v>
      </c>
    </row>
    <row r="5598" spans="2:6" outlineLevel="1" x14ac:dyDescent="0.25">
      <c r="B5598" s="34" t="s">
        <v>388</v>
      </c>
      <c r="C5598" s="39">
        <v>1.1100000000000001</v>
      </c>
      <c r="D5598" s="39" t="s">
        <v>13</v>
      </c>
      <c r="E5598" s="35">
        <v>77.2</v>
      </c>
      <c r="F5598" s="35">
        <f t="shared" si="211"/>
        <v>85.692000000000007</v>
      </c>
    </row>
    <row r="5599" spans="2:6" outlineLevel="1" x14ac:dyDescent="0.25">
      <c r="B5599" s="34" t="s">
        <v>1452</v>
      </c>
      <c r="C5599" s="39">
        <v>0.11</v>
      </c>
      <c r="D5599" s="39" t="s">
        <v>231</v>
      </c>
      <c r="E5599" s="35">
        <v>1705.3</v>
      </c>
      <c r="F5599" s="35">
        <f t="shared" si="211"/>
        <v>187.583</v>
      </c>
    </row>
    <row r="5600" spans="2:6" outlineLevel="1" x14ac:dyDescent="0.25">
      <c r="B5600" s="34" t="s">
        <v>1453</v>
      </c>
      <c r="C5600" s="39">
        <v>1.8</v>
      </c>
      <c r="D5600" s="39" t="s">
        <v>231</v>
      </c>
      <c r="E5600" s="35">
        <v>858.25</v>
      </c>
      <c r="F5600" s="35">
        <f t="shared" si="211"/>
        <v>1544.8500000000001</v>
      </c>
    </row>
    <row r="5601" spans="2:6" outlineLevel="1" x14ac:dyDescent="0.25">
      <c r="B5601" s="34" t="s">
        <v>1454</v>
      </c>
      <c r="C5601" s="39">
        <v>12.61</v>
      </c>
      <c r="D5601" s="39" t="s">
        <v>231</v>
      </c>
      <c r="E5601" s="35">
        <v>9.4499999999999993</v>
      </c>
      <c r="F5601" s="35">
        <f t="shared" si="211"/>
        <v>119.16449999999999</v>
      </c>
    </row>
    <row r="5602" spans="2:6" outlineLevel="1" x14ac:dyDescent="0.25">
      <c r="B5602" s="34" t="s">
        <v>1455</v>
      </c>
      <c r="C5602" s="39">
        <v>15.6</v>
      </c>
      <c r="D5602" s="39" t="s">
        <v>256</v>
      </c>
      <c r="E5602" s="35">
        <v>66.45</v>
      </c>
      <c r="F5602" s="35">
        <f t="shared" si="211"/>
        <v>1036.6200000000001</v>
      </c>
    </row>
    <row r="5603" spans="2:6" outlineLevel="1" x14ac:dyDescent="0.25">
      <c r="B5603" s="34" t="s">
        <v>1456</v>
      </c>
      <c r="C5603" s="39">
        <v>11.93</v>
      </c>
      <c r="D5603" s="39" t="s">
        <v>256</v>
      </c>
      <c r="E5603" s="35">
        <v>139.55000000000001</v>
      </c>
      <c r="F5603" s="35">
        <f t="shared" si="211"/>
        <v>1664.8315</v>
      </c>
    </row>
    <row r="5604" spans="2:6" outlineLevel="1" x14ac:dyDescent="0.25">
      <c r="B5604" s="34"/>
      <c r="C5604" s="39"/>
      <c r="D5604" s="39"/>
      <c r="E5604" s="35"/>
      <c r="F5604" s="35"/>
    </row>
    <row r="5605" spans="2:6" outlineLevel="1" x14ac:dyDescent="0.25">
      <c r="B5605" s="33" t="s">
        <v>1457</v>
      </c>
      <c r="C5605" s="50"/>
      <c r="D5605" s="50"/>
      <c r="E5605" s="40" t="s">
        <v>13</v>
      </c>
      <c r="F5605" s="40">
        <f>SUM(F5609:F5627)</f>
        <v>9634.0692550000003</v>
      </c>
    </row>
    <row r="5606" spans="2:6" outlineLevel="1" x14ac:dyDescent="0.25">
      <c r="B5606" s="34" t="s">
        <v>1436</v>
      </c>
      <c r="C5606" s="39"/>
      <c r="D5606" s="39"/>
      <c r="E5606" s="35"/>
      <c r="F5606" s="35"/>
    </row>
    <row r="5607" spans="2:6" outlineLevel="1" x14ac:dyDescent="0.25">
      <c r="B5607" s="34" t="s">
        <v>1437</v>
      </c>
      <c r="C5607" s="39"/>
      <c r="D5607" s="39"/>
      <c r="E5607" s="35"/>
      <c r="F5607" s="35"/>
    </row>
    <row r="5608" spans="2:6" outlineLevel="1" x14ac:dyDescent="0.25">
      <c r="B5608" s="34" t="s">
        <v>1438</v>
      </c>
      <c r="C5608" s="39"/>
      <c r="D5608" s="39"/>
      <c r="E5608" s="35"/>
      <c r="F5608" s="35"/>
    </row>
    <row r="5609" spans="2:6" outlineLevel="1" x14ac:dyDescent="0.25">
      <c r="B5609" s="34" t="s">
        <v>1458</v>
      </c>
      <c r="C5609" s="39">
        <v>1.39</v>
      </c>
      <c r="D5609" s="39" t="s">
        <v>256</v>
      </c>
      <c r="E5609" s="35">
        <v>135</v>
      </c>
      <c r="F5609" s="35">
        <f t="shared" ref="F5609:F5627" si="212">+C5609*E5609</f>
        <v>187.64999999999998</v>
      </c>
    </row>
    <row r="5610" spans="2:6" outlineLevel="1" x14ac:dyDescent="0.25">
      <c r="B5610" s="34" t="s">
        <v>1459</v>
      </c>
      <c r="C5610" s="39">
        <v>1.63</v>
      </c>
      <c r="D5610" s="39" t="s">
        <v>256</v>
      </c>
      <c r="E5610" s="35">
        <v>135</v>
      </c>
      <c r="F5610" s="35">
        <f t="shared" si="212"/>
        <v>220.04999999999998</v>
      </c>
    </row>
    <row r="5611" spans="2:6" outlineLevel="1" x14ac:dyDescent="0.25">
      <c r="B5611" s="34" t="s">
        <v>1460</v>
      </c>
      <c r="C5611" s="39">
        <v>7.75</v>
      </c>
      <c r="D5611" s="39" t="s">
        <v>256</v>
      </c>
      <c r="E5611" s="35">
        <v>135</v>
      </c>
      <c r="F5611" s="35">
        <f t="shared" si="212"/>
        <v>1046.25</v>
      </c>
    </row>
    <row r="5612" spans="2:6" outlineLevel="1" x14ac:dyDescent="0.25">
      <c r="B5612" s="34" t="s">
        <v>1461</v>
      </c>
      <c r="C5612" s="39">
        <v>3.66</v>
      </c>
      <c r="D5612" s="39" t="s">
        <v>256</v>
      </c>
      <c r="E5612" s="35">
        <v>135</v>
      </c>
      <c r="F5612" s="35">
        <f t="shared" si="212"/>
        <v>494.1</v>
      </c>
    </row>
    <row r="5613" spans="2:6" outlineLevel="1" x14ac:dyDescent="0.25">
      <c r="B5613" s="34" t="s">
        <v>1462</v>
      </c>
      <c r="C5613" s="39">
        <v>1.17</v>
      </c>
      <c r="D5613" s="39" t="s">
        <v>256</v>
      </c>
      <c r="E5613" s="35">
        <v>135</v>
      </c>
      <c r="F5613" s="35">
        <f t="shared" si="212"/>
        <v>157.94999999999999</v>
      </c>
    </row>
    <row r="5614" spans="2:6" outlineLevel="1" x14ac:dyDescent="0.25">
      <c r="B5614" s="34" t="s">
        <v>1463</v>
      </c>
      <c r="C5614" s="39">
        <v>16.5</v>
      </c>
      <c r="D5614" s="39" t="s">
        <v>256</v>
      </c>
      <c r="E5614" s="35">
        <v>135</v>
      </c>
      <c r="F5614" s="35">
        <f t="shared" si="212"/>
        <v>2227.5</v>
      </c>
    </row>
    <row r="5615" spans="2:6" outlineLevel="1" x14ac:dyDescent="0.25">
      <c r="B5615" s="34" t="s">
        <v>1445</v>
      </c>
      <c r="C5615" s="39">
        <v>1.1599999999999999</v>
      </c>
      <c r="D5615" s="39" t="s">
        <v>13</v>
      </c>
      <c r="E5615" s="35">
        <v>363.49</v>
      </c>
      <c r="F5615" s="35">
        <f t="shared" si="212"/>
        <v>421.64839999999998</v>
      </c>
    </row>
    <row r="5616" spans="2:6" outlineLevel="1" x14ac:dyDescent="0.25">
      <c r="B5616" s="34" t="s">
        <v>168</v>
      </c>
      <c r="C5616" s="39">
        <v>34.840899999999998</v>
      </c>
      <c r="D5616" s="39" t="s">
        <v>231</v>
      </c>
      <c r="E5616" s="35">
        <v>0.95</v>
      </c>
      <c r="F5616" s="35">
        <f t="shared" si="212"/>
        <v>33.098854999999993</v>
      </c>
    </row>
    <row r="5617" spans="2:6" outlineLevel="1" x14ac:dyDescent="0.25">
      <c r="B5617" s="34" t="s">
        <v>1447</v>
      </c>
      <c r="C5617" s="39">
        <v>0.4</v>
      </c>
      <c r="D5617" s="39" t="s">
        <v>290</v>
      </c>
      <c r="E5617" s="35">
        <v>128.76</v>
      </c>
      <c r="F5617" s="35">
        <f t="shared" si="212"/>
        <v>51.503999999999998</v>
      </c>
    </row>
    <row r="5618" spans="2:6" outlineLevel="1" x14ac:dyDescent="0.25">
      <c r="B5618" s="34" t="s">
        <v>1448</v>
      </c>
      <c r="C5618" s="39">
        <v>0.6</v>
      </c>
      <c r="D5618" s="39" t="s">
        <v>290</v>
      </c>
      <c r="E5618" s="35">
        <v>128.76</v>
      </c>
      <c r="F5618" s="35">
        <f t="shared" si="212"/>
        <v>77.255999999999986</v>
      </c>
    </row>
    <row r="5619" spans="2:6" outlineLevel="1" x14ac:dyDescent="0.25">
      <c r="B5619" s="34" t="s">
        <v>1449</v>
      </c>
      <c r="C5619" s="39">
        <v>0.78</v>
      </c>
      <c r="D5619" s="39" t="s">
        <v>112</v>
      </c>
      <c r="E5619" s="35">
        <v>27.69</v>
      </c>
      <c r="F5619" s="35">
        <f t="shared" si="212"/>
        <v>21.598200000000002</v>
      </c>
    </row>
    <row r="5620" spans="2:6" outlineLevel="1" x14ac:dyDescent="0.25">
      <c r="B5620" s="34" t="s">
        <v>1450</v>
      </c>
      <c r="C5620" s="39">
        <v>0.82500000000000007</v>
      </c>
      <c r="D5620" s="39" t="s">
        <v>112</v>
      </c>
      <c r="E5620" s="35">
        <v>47.38</v>
      </c>
      <c r="F5620" s="35">
        <f t="shared" si="212"/>
        <v>39.088500000000003</v>
      </c>
    </row>
    <row r="5621" spans="2:6" outlineLevel="1" x14ac:dyDescent="0.25">
      <c r="B5621" s="34" t="s">
        <v>1451</v>
      </c>
      <c r="C5621" s="39">
        <v>0.43</v>
      </c>
      <c r="D5621" s="39" t="s">
        <v>112</v>
      </c>
      <c r="E5621" s="35">
        <v>41.01</v>
      </c>
      <c r="F5621" s="35">
        <f t="shared" si="212"/>
        <v>17.6343</v>
      </c>
    </row>
    <row r="5622" spans="2:6" outlineLevel="1" x14ac:dyDescent="0.25">
      <c r="B5622" s="34" t="s">
        <v>388</v>
      </c>
      <c r="C5622" s="39">
        <v>1.1100000000000001</v>
      </c>
      <c r="D5622" s="39" t="s">
        <v>13</v>
      </c>
      <c r="E5622" s="35">
        <v>77.2</v>
      </c>
      <c r="F5622" s="35">
        <f t="shared" si="212"/>
        <v>85.692000000000007</v>
      </c>
    </row>
    <row r="5623" spans="2:6" outlineLevel="1" x14ac:dyDescent="0.25">
      <c r="B5623" s="34" t="s">
        <v>1452</v>
      </c>
      <c r="C5623" s="39">
        <v>0.11</v>
      </c>
      <c r="D5623" s="39" t="s">
        <v>231</v>
      </c>
      <c r="E5623" s="35">
        <v>1705.3</v>
      </c>
      <c r="F5623" s="35">
        <f t="shared" si="212"/>
        <v>187.583</v>
      </c>
    </row>
    <row r="5624" spans="2:6" outlineLevel="1" x14ac:dyDescent="0.25">
      <c r="B5624" s="34" t="s">
        <v>1453</v>
      </c>
      <c r="C5624" s="39">
        <v>1.8</v>
      </c>
      <c r="D5624" s="39" t="s">
        <v>231</v>
      </c>
      <c r="E5624" s="35">
        <v>858.25</v>
      </c>
      <c r="F5624" s="35">
        <f t="shared" si="212"/>
        <v>1544.8500000000001</v>
      </c>
    </row>
    <row r="5625" spans="2:6" outlineLevel="1" x14ac:dyDescent="0.25">
      <c r="B5625" s="34" t="s">
        <v>1454</v>
      </c>
      <c r="C5625" s="39">
        <v>12.61</v>
      </c>
      <c r="D5625" s="39" t="s">
        <v>231</v>
      </c>
      <c r="E5625" s="35">
        <v>9.4499999999999993</v>
      </c>
      <c r="F5625" s="35">
        <f t="shared" si="212"/>
        <v>119.16449999999999</v>
      </c>
    </row>
    <row r="5626" spans="2:6" outlineLevel="1" x14ac:dyDescent="0.25">
      <c r="B5626" s="34" t="s">
        <v>1455</v>
      </c>
      <c r="C5626" s="39">
        <v>15.6</v>
      </c>
      <c r="D5626" s="39" t="s">
        <v>256</v>
      </c>
      <c r="E5626" s="35">
        <v>66.45</v>
      </c>
      <c r="F5626" s="35">
        <f t="shared" si="212"/>
        <v>1036.6200000000001</v>
      </c>
    </row>
    <row r="5627" spans="2:6" outlineLevel="1" x14ac:dyDescent="0.25">
      <c r="B5627" s="34" t="s">
        <v>1456</v>
      </c>
      <c r="C5627" s="39">
        <v>11.93</v>
      </c>
      <c r="D5627" s="39" t="s">
        <v>256</v>
      </c>
      <c r="E5627" s="35">
        <v>139.55000000000001</v>
      </c>
      <c r="F5627" s="35">
        <f t="shared" si="212"/>
        <v>1664.8315</v>
      </c>
    </row>
    <row r="5628" spans="2:6" outlineLevel="1" x14ac:dyDescent="0.25">
      <c r="B5628" s="34"/>
      <c r="C5628" s="39"/>
      <c r="D5628" s="39"/>
      <c r="E5628" s="35"/>
      <c r="F5628" s="35"/>
    </row>
    <row r="5629" spans="2:6" outlineLevel="1" x14ac:dyDescent="0.25">
      <c r="B5629" s="33" t="s">
        <v>1464</v>
      </c>
      <c r="C5629" s="50"/>
      <c r="D5629" s="50"/>
      <c r="E5629" s="40" t="s">
        <v>13</v>
      </c>
      <c r="F5629" s="40">
        <f>SUM(F5633:F5651)</f>
        <v>6787.5859549999996</v>
      </c>
    </row>
    <row r="5630" spans="2:6" outlineLevel="1" x14ac:dyDescent="0.25">
      <c r="B5630" s="34" t="s">
        <v>1436</v>
      </c>
      <c r="C5630" s="39"/>
      <c r="D5630" s="39"/>
      <c r="E5630" s="35"/>
      <c r="F5630" s="35"/>
    </row>
    <row r="5631" spans="2:6" outlineLevel="1" x14ac:dyDescent="0.25">
      <c r="B5631" s="34" t="s">
        <v>1437</v>
      </c>
      <c r="C5631" s="39"/>
      <c r="D5631" s="39"/>
      <c r="E5631" s="35"/>
      <c r="F5631" s="35"/>
    </row>
    <row r="5632" spans="2:6" outlineLevel="1" x14ac:dyDescent="0.25">
      <c r="B5632" s="34" t="s">
        <v>1438</v>
      </c>
      <c r="C5632" s="39"/>
      <c r="D5632" s="39"/>
      <c r="E5632" s="35"/>
      <c r="F5632" s="35"/>
    </row>
    <row r="5633" spans="2:6" outlineLevel="1" x14ac:dyDescent="0.25">
      <c r="B5633" s="34" t="s">
        <v>1465</v>
      </c>
      <c r="C5633" s="39">
        <v>1.39</v>
      </c>
      <c r="D5633" s="39" t="s">
        <v>256</v>
      </c>
      <c r="E5633" s="35">
        <v>53.11</v>
      </c>
      <c r="F5633" s="35">
        <f t="shared" ref="F5633:F5651" si="213">+C5633*E5633</f>
        <v>73.82289999999999</v>
      </c>
    </row>
    <row r="5634" spans="2:6" outlineLevel="1" x14ac:dyDescent="0.25">
      <c r="B5634" s="34" t="s">
        <v>1466</v>
      </c>
      <c r="C5634" s="39">
        <v>1.63</v>
      </c>
      <c r="D5634" s="39" t="s">
        <v>256</v>
      </c>
      <c r="E5634" s="35">
        <v>39.71</v>
      </c>
      <c r="F5634" s="35">
        <f t="shared" si="213"/>
        <v>64.7273</v>
      </c>
    </row>
    <row r="5635" spans="2:6" outlineLevel="1" x14ac:dyDescent="0.25">
      <c r="B5635" s="34" t="s">
        <v>1467</v>
      </c>
      <c r="C5635" s="39">
        <v>7.75</v>
      </c>
      <c r="D5635" s="39" t="s">
        <v>256</v>
      </c>
      <c r="E5635" s="35">
        <v>35.950000000000003</v>
      </c>
      <c r="F5635" s="35">
        <f t="shared" si="213"/>
        <v>278.61250000000001</v>
      </c>
    </row>
    <row r="5636" spans="2:6" outlineLevel="1" x14ac:dyDescent="0.25">
      <c r="B5636" s="34" t="s">
        <v>1468</v>
      </c>
      <c r="C5636" s="39">
        <v>3.66</v>
      </c>
      <c r="D5636" s="39" t="s">
        <v>256</v>
      </c>
      <c r="E5636" s="35">
        <v>35.950000000000003</v>
      </c>
      <c r="F5636" s="35">
        <f t="shared" si="213"/>
        <v>131.57700000000003</v>
      </c>
    </row>
    <row r="5637" spans="2:6" outlineLevel="1" x14ac:dyDescent="0.25">
      <c r="B5637" s="34" t="s">
        <v>1469</v>
      </c>
      <c r="C5637" s="39">
        <v>1.17</v>
      </c>
      <c r="D5637" s="39" t="s">
        <v>256</v>
      </c>
      <c r="E5637" s="35">
        <v>53.1</v>
      </c>
      <c r="F5637" s="35">
        <f t="shared" si="213"/>
        <v>62.126999999999995</v>
      </c>
    </row>
    <row r="5638" spans="2:6" outlineLevel="1" x14ac:dyDescent="0.25">
      <c r="B5638" s="34" t="s">
        <v>1470</v>
      </c>
      <c r="C5638" s="39">
        <v>16.5</v>
      </c>
      <c r="D5638" s="39" t="s">
        <v>256</v>
      </c>
      <c r="E5638" s="35">
        <v>53.1</v>
      </c>
      <c r="F5638" s="35">
        <f t="shared" si="213"/>
        <v>876.15</v>
      </c>
    </row>
    <row r="5639" spans="2:6" outlineLevel="1" x14ac:dyDescent="0.25">
      <c r="B5639" s="34" t="s">
        <v>1445</v>
      </c>
      <c r="C5639" s="39">
        <v>1.1599999999999999</v>
      </c>
      <c r="D5639" s="39" t="s">
        <v>13</v>
      </c>
      <c r="E5639" s="35">
        <v>363.49</v>
      </c>
      <c r="F5639" s="35">
        <f t="shared" si="213"/>
        <v>421.64839999999998</v>
      </c>
    </row>
    <row r="5640" spans="2:6" outlineLevel="1" x14ac:dyDescent="0.25">
      <c r="B5640" s="34" t="s">
        <v>1446</v>
      </c>
      <c r="C5640" s="39">
        <v>34.840899999999998</v>
      </c>
      <c r="D5640" s="39" t="s">
        <v>231</v>
      </c>
      <c r="E5640" s="35">
        <v>0.95</v>
      </c>
      <c r="F5640" s="35">
        <f t="shared" si="213"/>
        <v>33.098854999999993</v>
      </c>
    </row>
    <row r="5641" spans="2:6" outlineLevel="1" x14ac:dyDescent="0.25">
      <c r="B5641" s="34" t="s">
        <v>1447</v>
      </c>
      <c r="C5641" s="39">
        <v>0.4</v>
      </c>
      <c r="D5641" s="39" t="s">
        <v>290</v>
      </c>
      <c r="E5641" s="35">
        <v>128.76</v>
      </c>
      <c r="F5641" s="35">
        <f t="shared" si="213"/>
        <v>51.503999999999998</v>
      </c>
    </row>
    <row r="5642" spans="2:6" outlineLevel="1" x14ac:dyDescent="0.25">
      <c r="B5642" s="34" t="s">
        <v>1448</v>
      </c>
      <c r="C5642" s="39">
        <v>0.6</v>
      </c>
      <c r="D5642" s="39" t="s">
        <v>290</v>
      </c>
      <c r="E5642" s="35">
        <v>128.76</v>
      </c>
      <c r="F5642" s="35">
        <f t="shared" si="213"/>
        <v>77.255999999999986</v>
      </c>
    </row>
    <row r="5643" spans="2:6" outlineLevel="1" x14ac:dyDescent="0.25">
      <c r="B5643" s="34" t="s">
        <v>1449</v>
      </c>
      <c r="C5643" s="39">
        <v>0.78</v>
      </c>
      <c r="D5643" s="39" t="s">
        <v>112</v>
      </c>
      <c r="E5643" s="35">
        <v>27.69</v>
      </c>
      <c r="F5643" s="35">
        <f t="shared" si="213"/>
        <v>21.598200000000002</v>
      </c>
    </row>
    <row r="5644" spans="2:6" outlineLevel="1" x14ac:dyDescent="0.25">
      <c r="B5644" s="34" t="s">
        <v>1450</v>
      </c>
      <c r="C5644" s="39">
        <v>0.82500000000000007</v>
      </c>
      <c r="D5644" s="39" t="s">
        <v>112</v>
      </c>
      <c r="E5644" s="35">
        <v>47.38</v>
      </c>
      <c r="F5644" s="35">
        <f t="shared" si="213"/>
        <v>39.088500000000003</v>
      </c>
    </row>
    <row r="5645" spans="2:6" outlineLevel="1" x14ac:dyDescent="0.25">
      <c r="B5645" s="34" t="s">
        <v>1451</v>
      </c>
      <c r="C5645" s="39">
        <v>0.43</v>
      </c>
      <c r="D5645" s="39" t="s">
        <v>112</v>
      </c>
      <c r="E5645" s="35">
        <v>41.01</v>
      </c>
      <c r="F5645" s="35">
        <f t="shared" si="213"/>
        <v>17.6343</v>
      </c>
    </row>
    <row r="5646" spans="2:6" outlineLevel="1" x14ac:dyDescent="0.25">
      <c r="B5646" s="34" t="s">
        <v>388</v>
      </c>
      <c r="C5646" s="39">
        <v>1.1100000000000001</v>
      </c>
      <c r="D5646" s="39" t="s">
        <v>13</v>
      </c>
      <c r="E5646" s="35">
        <v>77.2</v>
      </c>
      <c r="F5646" s="35">
        <f t="shared" si="213"/>
        <v>85.692000000000007</v>
      </c>
    </row>
    <row r="5647" spans="2:6" outlineLevel="1" x14ac:dyDescent="0.25">
      <c r="B5647" s="34" t="s">
        <v>1452</v>
      </c>
      <c r="C5647" s="39">
        <v>0.11</v>
      </c>
      <c r="D5647" s="39" t="s">
        <v>231</v>
      </c>
      <c r="E5647" s="35">
        <v>1705.3</v>
      </c>
      <c r="F5647" s="35">
        <f t="shared" si="213"/>
        <v>187.583</v>
      </c>
    </row>
    <row r="5648" spans="2:6" outlineLevel="1" x14ac:dyDescent="0.25">
      <c r="B5648" s="34" t="s">
        <v>1453</v>
      </c>
      <c r="C5648" s="39">
        <v>1.8</v>
      </c>
      <c r="D5648" s="39" t="s">
        <v>231</v>
      </c>
      <c r="E5648" s="35">
        <v>858.25</v>
      </c>
      <c r="F5648" s="35">
        <f t="shared" si="213"/>
        <v>1544.8500000000001</v>
      </c>
    </row>
    <row r="5649" spans="2:6" outlineLevel="1" x14ac:dyDescent="0.25">
      <c r="B5649" s="34" t="s">
        <v>1454</v>
      </c>
      <c r="C5649" s="39">
        <v>12.61</v>
      </c>
      <c r="D5649" s="39" t="s">
        <v>231</v>
      </c>
      <c r="E5649" s="35">
        <v>9.4499999999999993</v>
      </c>
      <c r="F5649" s="35">
        <f t="shared" si="213"/>
        <v>119.16449999999999</v>
      </c>
    </row>
    <row r="5650" spans="2:6" outlineLevel="1" x14ac:dyDescent="0.25">
      <c r="B5650" s="34" t="s">
        <v>1455</v>
      </c>
      <c r="C5650" s="39">
        <v>15.6</v>
      </c>
      <c r="D5650" s="39" t="s">
        <v>256</v>
      </c>
      <c r="E5650" s="35">
        <v>66.45</v>
      </c>
      <c r="F5650" s="35">
        <f t="shared" si="213"/>
        <v>1036.6200000000001</v>
      </c>
    </row>
    <row r="5651" spans="2:6" outlineLevel="1" x14ac:dyDescent="0.25">
      <c r="B5651" s="34" t="s">
        <v>1456</v>
      </c>
      <c r="C5651" s="39">
        <v>11.93</v>
      </c>
      <c r="D5651" s="39" t="s">
        <v>256</v>
      </c>
      <c r="E5651" s="35">
        <v>139.55000000000001</v>
      </c>
      <c r="F5651" s="35">
        <f t="shared" si="213"/>
        <v>1664.8315</v>
      </c>
    </row>
    <row r="5652" spans="2:6" outlineLevel="1" x14ac:dyDescent="0.25">
      <c r="B5652" s="34"/>
      <c r="C5652" s="39"/>
      <c r="D5652" s="39"/>
      <c r="E5652" s="35"/>
      <c r="F5652" s="35"/>
    </row>
    <row r="5653" spans="2:6" ht="31.5" outlineLevel="1" x14ac:dyDescent="0.25">
      <c r="B5653" s="33" t="s">
        <v>1471</v>
      </c>
      <c r="C5653" s="50"/>
      <c r="D5653" s="50"/>
      <c r="E5653" s="40" t="s">
        <v>13</v>
      </c>
      <c r="F5653" s="40">
        <f>SUM(F5657:F5675)</f>
        <v>11613.034255000002</v>
      </c>
    </row>
    <row r="5654" spans="2:6" outlineLevel="1" x14ac:dyDescent="0.25">
      <c r="B5654" s="34" t="s">
        <v>1436</v>
      </c>
      <c r="C5654" s="39"/>
      <c r="D5654" s="39"/>
      <c r="E5654" s="35"/>
      <c r="F5654" s="35"/>
    </row>
    <row r="5655" spans="2:6" outlineLevel="1" x14ac:dyDescent="0.25">
      <c r="B5655" s="34" t="s">
        <v>1437</v>
      </c>
      <c r="C5655" s="39"/>
      <c r="D5655" s="39"/>
      <c r="E5655" s="35"/>
      <c r="F5655" s="35"/>
    </row>
    <row r="5656" spans="2:6" outlineLevel="1" x14ac:dyDescent="0.25">
      <c r="B5656" s="34" t="s">
        <v>1438</v>
      </c>
      <c r="C5656" s="39"/>
      <c r="D5656" s="39"/>
      <c r="E5656" s="35"/>
      <c r="F5656" s="35"/>
    </row>
    <row r="5657" spans="2:6" outlineLevel="1" x14ac:dyDescent="0.25">
      <c r="B5657" s="34" t="s">
        <v>1472</v>
      </c>
      <c r="C5657" s="39">
        <v>1.39</v>
      </c>
      <c r="D5657" s="39" t="s">
        <v>256</v>
      </c>
      <c r="E5657" s="35">
        <v>196.65</v>
      </c>
      <c r="F5657" s="35">
        <f t="shared" ref="F5657:F5675" si="214">+C5657*E5657</f>
        <v>273.34350000000001</v>
      </c>
    </row>
    <row r="5658" spans="2:6" outlineLevel="1" x14ac:dyDescent="0.25">
      <c r="B5658" s="34" t="s">
        <v>1473</v>
      </c>
      <c r="C5658" s="39">
        <v>1.63</v>
      </c>
      <c r="D5658" s="39" t="s">
        <v>256</v>
      </c>
      <c r="E5658" s="35">
        <v>196.65</v>
      </c>
      <c r="F5658" s="35">
        <f t="shared" si="214"/>
        <v>320.53949999999998</v>
      </c>
    </row>
    <row r="5659" spans="2:6" outlineLevel="1" x14ac:dyDescent="0.25">
      <c r="B5659" s="34" t="s">
        <v>1474</v>
      </c>
      <c r="C5659" s="39">
        <v>7.75</v>
      </c>
      <c r="D5659" s="39" t="s">
        <v>256</v>
      </c>
      <c r="E5659" s="35">
        <v>196.65</v>
      </c>
      <c r="F5659" s="35">
        <f t="shared" si="214"/>
        <v>1524.0375000000001</v>
      </c>
    </row>
    <row r="5660" spans="2:6" outlineLevel="1" x14ac:dyDescent="0.25">
      <c r="B5660" s="34" t="s">
        <v>1475</v>
      </c>
      <c r="C5660" s="39">
        <v>3.66</v>
      </c>
      <c r="D5660" s="39" t="s">
        <v>256</v>
      </c>
      <c r="E5660" s="35">
        <v>196.65</v>
      </c>
      <c r="F5660" s="35">
        <f t="shared" si="214"/>
        <v>719.73900000000003</v>
      </c>
    </row>
    <row r="5661" spans="2:6" outlineLevel="1" x14ac:dyDescent="0.25">
      <c r="B5661" s="34" t="s">
        <v>1476</v>
      </c>
      <c r="C5661" s="39">
        <v>1.17</v>
      </c>
      <c r="D5661" s="39" t="s">
        <v>256</v>
      </c>
      <c r="E5661" s="35">
        <v>196.65</v>
      </c>
      <c r="F5661" s="35">
        <f t="shared" si="214"/>
        <v>230.0805</v>
      </c>
    </row>
    <row r="5662" spans="2:6" outlineLevel="1" x14ac:dyDescent="0.25">
      <c r="B5662" s="34" t="s">
        <v>1477</v>
      </c>
      <c r="C5662" s="39">
        <v>16.5</v>
      </c>
      <c r="D5662" s="39" t="s">
        <v>256</v>
      </c>
      <c r="E5662" s="35">
        <v>196.65</v>
      </c>
      <c r="F5662" s="35">
        <f t="shared" si="214"/>
        <v>3244.7249999999999</v>
      </c>
    </row>
    <row r="5663" spans="2:6" outlineLevel="1" x14ac:dyDescent="0.25">
      <c r="B5663" s="34" t="s">
        <v>1445</v>
      </c>
      <c r="C5663" s="39">
        <v>1.1599999999999999</v>
      </c>
      <c r="D5663" s="39" t="s">
        <v>13</v>
      </c>
      <c r="E5663" s="35">
        <v>363.49</v>
      </c>
      <c r="F5663" s="35">
        <f t="shared" si="214"/>
        <v>421.64839999999998</v>
      </c>
    </row>
    <row r="5664" spans="2:6" outlineLevel="1" x14ac:dyDescent="0.25">
      <c r="B5664" s="34" t="s">
        <v>1446</v>
      </c>
      <c r="C5664" s="39">
        <v>34.840899999999998</v>
      </c>
      <c r="D5664" s="39" t="s">
        <v>231</v>
      </c>
      <c r="E5664" s="35">
        <v>0.95</v>
      </c>
      <c r="F5664" s="35">
        <f t="shared" si="214"/>
        <v>33.098854999999993</v>
      </c>
    </row>
    <row r="5665" spans="2:6" outlineLevel="1" x14ac:dyDescent="0.25">
      <c r="B5665" s="34" t="s">
        <v>1447</v>
      </c>
      <c r="C5665" s="39">
        <v>0.4</v>
      </c>
      <c r="D5665" s="39" t="s">
        <v>290</v>
      </c>
      <c r="E5665" s="35">
        <v>128.76</v>
      </c>
      <c r="F5665" s="35">
        <f t="shared" si="214"/>
        <v>51.503999999999998</v>
      </c>
    </row>
    <row r="5666" spans="2:6" outlineLevel="1" x14ac:dyDescent="0.25">
      <c r="B5666" s="34" t="s">
        <v>1448</v>
      </c>
      <c r="C5666" s="39">
        <v>0.6</v>
      </c>
      <c r="D5666" s="39" t="s">
        <v>290</v>
      </c>
      <c r="E5666" s="35">
        <v>128.76</v>
      </c>
      <c r="F5666" s="35">
        <f t="shared" si="214"/>
        <v>77.255999999999986</v>
      </c>
    </row>
    <row r="5667" spans="2:6" outlineLevel="1" x14ac:dyDescent="0.25">
      <c r="B5667" s="34" t="s">
        <v>1449</v>
      </c>
      <c r="C5667" s="39">
        <v>0.78</v>
      </c>
      <c r="D5667" s="39" t="s">
        <v>112</v>
      </c>
      <c r="E5667" s="35">
        <v>27.69</v>
      </c>
      <c r="F5667" s="35">
        <f t="shared" si="214"/>
        <v>21.598200000000002</v>
      </c>
    </row>
    <row r="5668" spans="2:6" outlineLevel="1" x14ac:dyDescent="0.25">
      <c r="B5668" s="34" t="s">
        <v>1450</v>
      </c>
      <c r="C5668" s="39">
        <v>0.82500000000000007</v>
      </c>
      <c r="D5668" s="39" t="s">
        <v>112</v>
      </c>
      <c r="E5668" s="35">
        <v>47.38</v>
      </c>
      <c r="F5668" s="35">
        <f t="shared" si="214"/>
        <v>39.088500000000003</v>
      </c>
    </row>
    <row r="5669" spans="2:6" outlineLevel="1" x14ac:dyDescent="0.25">
      <c r="B5669" s="34" t="s">
        <v>1451</v>
      </c>
      <c r="C5669" s="39">
        <v>0.43</v>
      </c>
      <c r="D5669" s="39" t="s">
        <v>112</v>
      </c>
      <c r="E5669" s="35">
        <v>41.01</v>
      </c>
      <c r="F5669" s="35">
        <f t="shared" si="214"/>
        <v>17.6343</v>
      </c>
    </row>
    <row r="5670" spans="2:6" outlineLevel="1" x14ac:dyDescent="0.25">
      <c r="B5670" s="34" t="s">
        <v>388</v>
      </c>
      <c r="C5670" s="39">
        <v>1.1100000000000001</v>
      </c>
      <c r="D5670" s="39" t="s">
        <v>13</v>
      </c>
      <c r="E5670" s="35">
        <v>77.2</v>
      </c>
      <c r="F5670" s="35">
        <f t="shared" si="214"/>
        <v>85.692000000000007</v>
      </c>
    </row>
    <row r="5671" spans="2:6" outlineLevel="1" x14ac:dyDescent="0.25">
      <c r="B5671" s="34" t="s">
        <v>1452</v>
      </c>
      <c r="C5671" s="39">
        <v>0.11</v>
      </c>
      <c r="D5671" s="39" t="s">
        <v>231</v>
      </c>
      <c r="E5671" s="35">
        <v>1705.3</v>
      </c>
      <c r="F5671" s="35">
        <f t="shared" si="214"/>
        <v>187.583</v>
      </c>
    </row>
    <row r="5672" spans="2:6" outlineLevel="1" x14ac:dyDescent="0.25">
      <c r="B5672" s="34" t="s">
        <v>1453</v>
      </c>
      <c r="C5672" s="39">
        <v>1.8</v>
      </c>
      <c r="D5672" s="39" t="s">
        <v>231</v>
      </c>
      <c r="E5672" s="35">
        <v>858.25</v>
      </c>
      <c r="F5672" s="35">
        <f t="shared" si="214"/>
        <v>1544.8500000000001</v>
      </c>
    </row>
    <row r="5673" spans="2:6" outlineLevel="1" x14ac:dyDescent="0.25">
      <c r="B5673" s="34" t="s">
        <v>1454</v>
      </c>
      <c r="C5673" s="39">
        <v>12.61</v>
      </c>
      <c r="D5673" s="39" t="s">
        <v>231</v>
      </c>
      <c r="E5673" s="35">
        <v>9.4499999999999993</v>
      </c>
      <c r="F5673" s="35">
        <f t="shared" si="214"/>
        <v>119.16449999999999</v>
      </c>
    </row>
    <row r="5674" spans="2:6" outlineLevel="1" x14ac:dyDescent="0.25">
      <c r="B5674" s="34" t="s">
        <v>1455</v>
      </c>
      <c r="C5674" s="39">
        <v>15.6</v>
      </c>
      <c r="D5674" s="39" t="s">
        <v>256</v>
      </c>
      <c r="E5674" s="35">
        <v>66.45</v>
      </c>
      <c r="F5674" s="35">
        <f t="shared" si="214"/>
        <v>1036.6200000000001</v>
      </c>
    </row>
    <row r="5675" spans="2:6" outlineLevel="1" x14ac:dyDescent="0.25">
      <c r="B5675" s="34" t="s">
        <v>1456</v>
      </c>
      <c r="C5675" s="39">
        <v>11.93</v>
      </c>
      <c r="D5675" s="39" t="s">
        <v>256</v>
      </c>
      <c r="E5675" s="35">
        <v>139.55000000000001</v>
      </c>
      <c r="F5675" s="35">
        <f t="shared" si="214"/>
        <v>1664.8315</v>
      </c>
    </row>
    <row r="5676" spans="2:6" outlineLevel="1" x14ac:dyDescent="0.25">
      <c r="B5676" s="34"/>
      <c r="C5676" s="39"/>
      <c r="D5676" s="39"/>
      <c r="E5676" s="35"/>
      <c r="F5676" s="35"/>
    </row>
    <row r="5677" spans="2:6" ht="31.5" outlineLevel="1" x14ac:dyDescent="0.25">
      <c r="B5677" s="33" t="s">
        <v>1478</v>
      </c>
      <c r="C5677" s="50"/>
      <c r="D5677" s="50"/>
      <c r="E5677" s="40" t="s">
        <v>13</v>
      </c>
      <c r="F5677" s="40">
        <f>SUM(F5680:F5702)</f>
        <v>14427.327311999999</v>
      </c>
    </row>
    <row r="5678" spans="2:6" outlineLevel="1" x14ac:dyDescent="0.25">
      <c r="B5678" s="34" t="s">
        <v>1479</v>
      </c>
      <c r="C5678" s="39"/>
      <c r="D5678" s="39"/>
      <c r="E5678" s="35"/>
      <c r="F5678" s="35"/>
    </row>
    <row r="5679" spans="2:6" outlineLevel="1" x14ac:dyDescent="0.25">
      <c r="B5679" s="34" t="s">
        <v>1480</v>
      </c>
      <c r="C5679" s="39"/>
      <c r="D5679" s="39"/>
      <c r="E5679" s="35"/>
      <c r="F5679" s="35"/>
    </row>
    <row r="5680" spans="2:6" outlineLevel="1" x14ac:dyDescent="0.25">
      <c r="B5680" s="34" t="s">
        <v>1481</v>
      </c>
      <c r="C5680" s="39"/>
      <c r="D5680" s="39"/>
      <c r="E5680" s="35"/>
      <c r="F5680" s="35"/>
    </row>
    <row r="5681" spans="2:6" outlineLevel="1" x14ac:dyDescent="0.25">
      <c r="B5681" s="34" t="s">
        <v>1439</v>
      </c>
      <c r="C5681" s="39">
        <v>3.13</v>
      </c>
      <c r="D5681" s="39" t="s">
        <v>256</v>
      </c>
      <c r="E5681" s="35">
        <v>155</v>
      </c>
      <c r="F5681" s="35">
        <f t="shared" ref="F5681:F5702" si="215">+C5681*E5681</f>
        <v>485.15</v>
      </c>
    </row>
    <row r="5682" spans="2:6" outlineLevel="1" x14ac:dyDescent="0.25">
      <c r="B5682" s="34" t="s">
        <v>1440</v>
      </c>
      <c r="C5682" s="39">
        <v>2.71</v>
      </c>
      <c r="D5682" s="39" t="s">
        <v>256</v>
      </c>
      <c r="E5682" s="35">
        <v>155</v>
      </c>
      <c r="F5682" s="35">
        <f t="shared" si="215"/>
        <v>420.05</v>
      </c>
    </row>
    <row r="5683" spans="2:6" outlineLevel="1" x14ac:dyDescent="0.25">
      <c r="B5683" s="34" t="s">
        <v>1441</v>
      </c>
      <c r="C5683" s="39">
        <v>12.92</v>
      </c>
      <c r="D5683" s="39" t="s">
        <v>256</v>
      </c>
      <c r="E5683" s="35">
        <v>155</v>
      </c>
      <c r="F5683" s="35">
        <f t="shared" si="215"/>
        <v>2002.6</v>
      </c>
    </row>
    <row r="5684" spans="2:6" outlineLevel="1" x14ac:dyDescent="0.25">
      <c r="B5684" s="34" t="s">
        <v>1442</v>
      </c>
      <c r="C5684" s="39">
        <v>6.09</v>
      </c>
      <c r="D5684" s="39" t="s">
        <v>256</v>
      </c>
      <c r="E5684" s="35">
        <v>155</v>
      </c>
      <c r="F5684" s="35">
        <f t="shared" si="215"/>
        <v>943.94999999999993</v>
      </c>
    </row>
    <row r="5685" spans="2:6" outlineLevel="1" x14ac:dyDescent="0.25">
      <c r="B5685" s="34" t="s">
        <v>1443</v>
      </c>
      <c r="C5685" s="39">
        <v>1.94</v>
      </c>
      <c r="D5685" s="39" t="s">
        <v>256</v>
      </c>
      <c r="E5685" s="35">
        <v>155</v>
      </c>
      <c r="F5685" s="35">
        <f t="shared" si="215"/>
        <v>300.7</v>
      </c>
    </row>
    <row r="5686" spans="2:6" outlineLevel="1" x14ac:dyDescent="0.25">
      <c r="B5686" s="34" t="s">
        <v>1444</v>
      </c>
      <c r="C5686" s="39">
        <v>16.5</v>
      </c>
      <c r="D5686" s="39" t="s">
        <v>256</v>
      </c>
      <c r="E5686" s="35">
        <v>155</v>
      </c>
      <c r="F5686" s="35">
        <f t="shared" si="215"/>
        <v>2557.5</v>
      </c>
    </row>
    <row r="5687" spans="2:6" outlineLevel="1" x14ac:dyDescent="0.25">
      <c r="B5687" s="34" t="s">
        <v>1482</v>
      </c>
      <c r="C5687" s="39">
        <v>34.840899999999998</v>
      </c>
      <c r="D5687" s="39" t="s">
        <v>231</v>
      </c>
      <c r="E5687" s="35">
        <v>21.71</v>
      </c>
      <c r="F5687" s="35">
        <f t="shared" si="215"/>
        <v>756.395939</v>
      </c>
    </row>
    <row r="5688" spans="2:6" outlineLevel="1" x14ac:dyDescent="0.25">
      <c r="B5688" s="34" t="s">
        <v>1483</v>
      </c>
      <c r="C5688" s="39">
        <v>5.5E-2</v>
      </c>
      <c r="D5688" s="39" t="s">
        <v>252</v>
      </c>
      <c r="E5688" s="35">
        <v>6801.2</v>
      </c>
      <c r="F5688" s="35">
        <f t="shared" si="215"/>
        <v>374.06599999999997</v>
      </c>
    </row>
    <row r="5689" spans="2:6" outlineLevel="1" x14ac:dyDescent="0.25">
      <c r="B5689" s="34" t="s">
        <v>1332</v>
      </c>
      <c r="C5689" s="39">
        <v>0.06</v>
      </c>
      <c r="D5689" s="39" t="s">
        <v>112</v>
      </c>
      <c r="E5689" s="35">
        <v>74.55</v>
      </c>
      <c r="F5689" s="35">
        <f t="shared" si="215"/>
        <v>4.4729999999999999</v>
      </c>
    </row>
    <row r="5690" spans="2:6" outlineLevel="1" x14ac:dyDescent="0.25">
      <c r="B5690" s="34" t="s">
        <v>1484</v>
      </c>
      <c r="C5690" s="39">
        <v>34.840899999999998</v>
      </c>
      <c r="D5690" s="39" t="s">
        <v>231</v>
      </c>
      <c r="E5690" s="35">
        <v>2.37</v>
      </c>
      <c r="F5690" s="35">
        <f t="shared" si="215"/>
        <v>82.572932999999992</v>
      </c>
    </row>
    <row r="5691" spans="2:6" outlineLevel="1" x14ac:dyDescent="0.25">
      <c r="B5691" s="34" t="s">
        <v>1485</v>
      </c>
      <c r="C5691" s="39">
        <v>0.20319999999999999</v>
      </c>
      <c r="D5691" s="39" t="s">
        <v>231</v>
      </c>
      <c r="E5691" s="35">
        <v>118.01</v>
      </c>
      <c r="F5691" s="35">
        <f t="shared" si="215"/>
        <v>23.979631999999999</v>
      </c>
    </row>
    <row r="5692" spans="2:6" outlineLevel="1" x14ac:dyDescent="0.25">
      <c r="B5692" s="34" t="s">
        <v>1449</v>
      </c>
      <c r="C5692" s="39">
        <v>1.34</v>
      </c>
      <c r="D5692" s="39" t="s">
        <v>112</v>
      </c>
      <c r="E5692" s="35">
        <v>27.69</v>
      </c>
      <c r="F5692" s="35">
        <f t="shared" si="215"/>
        <v>37.104600000000005</v>
      </c>
    </row>
    <row r="5693" spans="2:6" outlineLevel="1" x14ac:dyDescent="0.25">
      <c r="B5693" s="34" t="s">
        <v>1450</v>
      </c>
      <c r="C5693" s="39">
        <v>0.82500000000000007</v>
      </c>
      <c r="D5693" s="39" t="s">
        <v>112</v>
      </c>
      <c r="E5693" s="35">
        <v>47.38</v>
      </c>
      <c r="F5693" s="35">
        <f t="shared" si="215"/>
        <v>39.088500000000003</v>
      </c>
    </row>
    <row r="5694" spans="2:6" outlineLevel="1" x14ac:dyDescent="0.25">
      <c r="B5694" s="34" t="s">
        <v>388</v>
      </c>
      <c r="C5694" s="39">
        <v>1.1100000000000001</v>
      </c>
      <c r="D5694" s="39" t="s">
        <v>13</v>
      </c>
      <c r="E5694" s="35">
        <v>77.2</v>
      </c>
      <c r="F5694" s="35">
        <f t="shared" si="215"/>
        <v>85.692000000000007</v>
      </c>
    </row>
    <row r="5695" spans="2:6" outlineLevel="1" x14ac:dyDescent="0.25">
      <c r="B5695" s="34" t="s">
        <v>1452</v>
      </c>
      <c r="C5695" s="39">
        <v>0.11</v>
      </c>
      <c r="D5695" s="39" t="s">
        <v>231</v>
      </c>
      <c r="E5695" s="35">
        <v>1705.3</v>
      </c>
      <c r="F5695" s="35">
        <f t="shared" si="215"/>
        <v>187.583</v>
      </c>
    </row>
    <row r="5696" spans="2:6" outlineLevel="1" x14ac:dyDescent="0.25">
      <c r="B5696" s="34" t="s">
        <v>1453</v>
      </c>
      <c r="C5696" s="39">
        <v>1.8</v>
      </c>
      <c r="D5696" s="39" t="s">
        <v>231</v>
      </c>
      <c r="E5696" s="35">
        <v>858.25</v>
      </c>
      <c r="F5696" s="35">
        <f t="shared" si="215"/>
        <v>1544.8500000000001</v>
      </c>
    </row>
    <row r="5697" spans="2:6" outlineLevel="1" x14ac:dyDescent="0.25">
      <c r="B5697" s="34" t="s">
        <v>1454</v>
      </c>
      <c r="C5697" s="39">
        <v>12.61</v>
      </c>
      <c r="D5697" s="39" t="s">
        <v>231</v>
      </c>
      <c r="E5697" s="35">
        <v>9.4499999999999993</v>
      </c>
      <c r="F5697" s="35">
        <f t="shared" si="215"/>
        <v>119.16449999999999</v>
      </c>
    </row>
    <row r="5698" spans="2:6" outlineLevel="1" x14ac:dyDescent="0.25">
      <c r="B5698" s="34" t="s">
        <v>1455</v>
      </c>
      <c r="C5698" s="39">
        <v>26.79</v>
      </c>
      <c r="D5698" s="39" t="s">
        <v>256</v>
      </c>
      <c r="E5698" s="35">
        <v>66.45</v>
      </c>
      <c r="F5698" s="35">
        <f t="shared" si="215"/>
        <v>1780.1955</v>
      </c>
    </row>
    <row r="5699" spans="2:6" outlineLevel="1" x14ac:dyDescent="0.25">
      <c r="B5699" s="34" t="s">
        <v>1456</v>
      </c>
      <c r="C5699" s="39">
        <v>11.93</v>
      </c>
      <c r="D5699" s="39" t="s">
        <v>256</v>
      </c>
      <c r="E5699" s="35">
        <v>139.55000000000001</v>
      </c>
      <c r="F5699" s="35">
        <f t="shared" si="215"/>
        <v>1664.8315</v>
      </c>
    </row>
    <row r="5700" spans="2:6" outlineLevel="1" x14ac:dyDescent="0.25">
      <c r="B5700" s="34" t="s">
        <v>1486</v>
      </c>
      <c r="C5700" s="39">
        <v>1.1100000000000001</v>
      </c>
      <c r="D5700" s="39" t="s">
        <v>13</v>
      </c>
      <c r="E5700" s="35">
        <v>599</v>
      </c>
      <c r="F5700" s="35">
        <f t="shared" si="215"/>
        <v>664.8900000000001</v>
      </c>
    </row>
    <row r="5701" spans="2:6" outlineLevel="1" x14ac:dyDescent="0.25">
      <c r="B5701" s="34" t="s">
        <v>1487</v>
      </c>
      <c r="C5701" s="39">
        <v>1</v>
      </c>
      <c r="D5701" s="39" t="s">
        <v>13</v>
      </c>
      <c r="E5701" s="35">
        <v>340.92</v>
      </c>
      <c r="F5701" s="35">
        <f t="shared" si="215"/>
        <v>340.92</v>
      </c>
    </row>
    <row r="5702" spans="2:6" outlineLevel="1" x14ac:dyDescent="0.25">
      <c r="B5702" s="34" t="s">
        <v>1488</v>
      </c>
      <c r="C5702" s="39">
        <v>0.20319999999999999</v>
      </c>
      <c r="D5702" s="39" t="s">
        <v>231</v>
      </c>
      <c r="E5702" s="35">
        <v>56.94</v>
      </c>
      <c r="F5702" s="35">
        <f t="shared" si="215"/>
        <v>11.570207999999999</v>
      </c>
    </row>
    <row r="5703" spans="2:6" outlineLevel="1" x14ac:dyDescent="0.25">
      <c r="B5703" s="34"/>
      <c r="C5703" s="39"/>
      <c r="D5703" s="39"/>
      <c r="E5703" s="35"/>
      <c r="F5703" s="35"/>
    </row>
    <row r="5704" spans="2:6" ht="31.5" outlineLevel="1" x14ac:dyDescent="0.25">
      <c r="B5704" s="33" t="s">
        <v>1489</v>
      </c>
      <c r="C5704" s="50"/>
      <c r="D5704" s="50"/>
      <c r="E5704" s="40" t="s">
        <v>13</v>
      </c>
      <c r="F5704" s="40">
        <f>SUM(F5708:F5729)</f>
        <v>13557.869712</v>
      </c>
    </row>
    <row r="5705" spans="2:6" outlineLevel="1" x14ac:dyDescent="0.25">
      <c r="B5705" s="34" t="s">
        <v>1479</v>
      </c>
      <c r="C5705" s="39"/>
      <c r="D5705" s="39"/>
      <c r="E5705" s="35"/>
      <c r="F5705" s="35"/>
    </row>
    <row r="5706" spans="2:6" outlineLevel="1" x14ac:dyDescent="0.25">
      <c r="B5706" s="34" t="s">
        <v>1480</v>
      </c>
      <c r="C5706" s="39"/>
      <c r="D5706" s="39"/>
      <c r="E5706" s="35"/>
      <c r="F5706" s="35"/>
    </row>
    <row r="5707" spans="2:6" outlineLevel="1" x14ac:dyDescent="0.25">
      <c r="B5707" s="34" t="s">
        <v>1481</v>
      </c>
      <c r="C5707" s="39"/>
      <c r="D5707" s="39"/>
      <c r="E5707" s="35"/>
      <c r="F5707" s="35"/>
    </row>
    <row r="5708" spans="2:6" outlineLevel="1" x14ac:dyDescent="0.25">
      <c r="B5708" s="34" t="s">
        <v>1458</v>
      </c>
      <c r="C5708" s="39">
        <v>3.13</v>
      </c>
      <c r="D5708" s="39" t="s">
        <v>256</v>
      </c>
      <c r="E5708" s="35">
        <v>135</v>
      </c>
      <c r="F5708" s="35">
        <f t="shared" ref="F5708:F5729" si="216">+C5708*E5708</f>
        <v>422.55</v>
      </c>
    </row>
    <row r="5709" spans="2:6" outlineLevel="1" x14ac:dyDescent="0.25">
      <c r="B5709" s="34" t="s">
        <v>1459</v>
      </c>
      <c r="C5709" s="39">
        <v>2.71</v>
      </c>
      <c r="D5709" s="39" t="s">
        <v>256</v>
      </c>
      <c r="E5709" s="35">
        <v>135</v>
      </c>
      <c r="F5709" s="35">
        <f t="shared" si="216"/>
        <v>365.85</v>
      </c>
    </row>
    <row r="5710" spans="2:6" outlineLevel="1" x14ac:dyDescent="0.25">
      <c r="B5710" s="34" t="s">
        <v>1460</v>
      </c>
      <c r="C5710" s="39">
        <v>12.92</v>
      </c>
      <c r="D5710" s="39" t="s">
        <v>256</v>
      </c>
      <c r="E5710" s="35">
        <v>135</v>
      </c>
      <c r="F5710" s="35">
        <f t="shared" si="216"/>
        <v>1744.2</v>
      </c>
    </row>
    <row r="5711" spans="2:6" outlineLevel="1" x14ac:dyDescent="0.25">
      <c r="B5711" s="34" t="s">
        <v>1461</v>
      </c>
      <c r="C5711" s="39">
        <v>6.09</v>
      </c>
      <c r="D5711" s="39" t="s">
        <v>256</v>
      </c>
      <c r="E5711" s="35">
        <v>135</v>
      </c>
      <c r="F5711" s="35">
        <f t="shared" si="216"/>
        <v>822.15</v>
      </c>
    </row>
    <row r="5712" spans="2:6" outlineLevel="1" x14ac:dyDescent="0.25">
      <c r="B5712" s="34" t="s">
        <v>1462</v>
      </c>
      <c r="C5712" s="39">
        <v>1.94</v>
      </c>
      <c r="D5712" s="39" t="s">
        <v>256</v>
      </c>
      <c r="E5712" s="35">
        <v>135</v>
      </c>
      <c r="F5712" s="35">
        <f t="shared" si="216"/>
        <v>261.89999999999998</v>
      </c>
    </row>
    <row r="5713" spans="2:6" outlineLevel="1" x14ac:dyDescent="0.25">
      <c r="B5713" s="34" t="s">
        <v>1463</v>
      </c>
      <c r="C5713" s="39">
        <v>16.5</v>
      </c>
      <c r="D5713" s="39" t="s">
        <v>256</v>
      </c>
      <c r="E5713" s="35">
        <v>135</v>
      </c>
      <c r="F5713" s="35">
        <f t="shared" si="216"/>
        <v>2227.5</v>
      </c>
    </row>
    <row r="5714" spans="2:6" outlineLevel="1" x14ac:dyDescent="0.25">
      <c r="B5714" s="34" t="s">
        <v>1482</v>
      </c>
      <c r="C5714" s="39">
        <v>34.840899999999998</v>
      </c>
      <c r="D5714" s="39" t="s">
        <v>231</v>
      </c>
      <c r="E5714" s="35">
        <v>21.71</v>
      </c>
      <c r="F5714" s="35">
        <f t="shared" si="216"/>
        <v>756.395939</v>
      </c>
    </row>
    <row r="5715" spans="2:6" outlineLevel="1" x14ac:dyDescent="0.25">
      <c r="B5715" s="34" t="s">
        <v>1483</v>
      </c>
      <c r="C5715" s="39">
        <v>5.5E-2</v>
      </c>
      <c r="D5715" s="39" t="s">
        <v>252</v>
      </c>
      <c r="E5715" s="35">
        <v>6801.2</v>
      </c>
      <c r="F5715" s="35">
        <f t="shared" si="216"/>
        <v>374.06599999999997</v>
      </c>
    </row>
    <row r="5716" spans="2:6" outlineLevel="1" x14ac:dyDescent="0.25">
      <c r="B5716" s="34" t="s">
        <v>1332</v>
      </c>
      <c r="C5716" s="39">
        <v>0.06</v>
      </c>
      <c r="D5716" s="39" t="s">
        <v>112</v>
      </c>
      <c r="E5716" s="35">
        <v>74.55</v>
      </c>
      <c r="F5716" s="35">
        <f t="shared" si="216"/>
        <v>4.4729999999999999</v>
      </c>
    </row>
    <row r="5717" spans="2:6" outlineLevel="1" x14ac:dyDescent="0.25">
      <c r="B5717" s="34" t="s">
        <v>1484</v>
      </c>
      <c r="C5717" s="39">
        <v>34.840899999999998</v>
      </c>
      <c r="D5717" s="39" t="s">
        <v>231</v>
      </c>
      <c r="E5717" s="35">
        <v>2.37</v>
      </c>
      <c r="F5717" s="35">
        <f t="shared" si="216"/>
        <v>82.572932999999992</v>
      </c>
    </row>
    <row r="5718" spans="2:6" outlineLevel="1" x14ac:dyDescent="0.25">
      <c r="B5718" s="34" t="s">
        <v>1490</v>
      </c>
      <c r="C5718" s="39">
        <v>0.20319999999999999</v>
      </c>
      <c r="D5718" s="39" t="s">
        <v>231</v>
      </c>
      <c r="E5718" s="35">
        <v>100.01</v>
      </c>
      <c r="F5718" s="35">
        <f t="shared" si="216"/>
        <v>20.322032</v>
      </c>
    </row>
    <row r="5719" spans="2:6" outlineLevel="1" x14ac:dyDescent="0.25">
      <c r="B5719" s="34" t="s">
        <v>1449</v>
      </c>
      <c r="C5719" s="39">
        <v>1.34</v>
      </c>
      <c r="D5719" s="39" t="s">
        <v>112</v>
      </c>
      <c r="E5719" s="35">
        <v>27.69</v>
      </c>
      <c r="F5719" s="35">
        <f t="shared" si="216"/>
        <v>37.104600000000005</v>
      </c>
    </row>
    <row r="5720" spans="2:6" outlineLevel="1" x14ac:dyDescent="0.25">
      <c r="B5720" s="34" t="s">
        <v>1450</v>
      </c>
      <c r="C5720" s="39">
        <v>0.82500000000000007</v>
      </c>
      <c r="D5720" s="39" t="s">
        <v>112</v>
      </c>
      <c r="E5720" s="35">
        <v>47.38</v>
      </c>
      <c r="F5720" s="35">
        <f t="shared" si="216"/>
        <v>39.088500000000003</v>
      </c>
    </row>
    <row r="5721" spans="2:6" outlineLevel="1" x14ac:dyDescent="0.25">
      <c r="B5721" s="34" t="s">
        <v>388</v>
      </c>
      <c r="C5721" s="39">
        <v>1.1100000000000001</v>
      </c>
      <c r="D5721" s="39" t="s">
        <v>13</v>
      </c>
      <c r="E5721" s="35">
        <v>77.2</v>
      </c>
      <c r="F5721" s="35">
        <f t="shared" si="216"/>
        <v>85.692000000000007</v>
      </c>
    </row>
    <row r="5722" spans="2:6" outlineLevel="1" x14ac:dyDescent="0.25">
      <c r="B5722" s="34" t="s">
        <v>1452</v>
      </c>
      <c r="C5722" s="39">
        <v>0.11</v>
      </c>
      <c r="D5722" s="39" t="s">
        <v>231</v>
      </c>
      <c r="E5722" s="35">
        <v>1705.3</v>
      </c>
      <c r="F5722" s="35">
        <f t="shared" si="216"/>
        <v>187.583</v>
      </c>
    </row>
    <row r="5723" spans="2:6" outlineLevel="1" x14ac:dyDescent="0.25">
      <c r="B5723" s="34" t="s">
        <v>1453</v>
      </c>
      <c r="C5723" s="39">
        <v>1.8</v>
      </c>
      <c r="D5723" s="39" t="s">
        <v>231</v>
      </c>
      <c r="E5723" s="35">
        <v>858.25</v>
      </c>
      <c r="F5723" s="35">
        <f t="shared" si="216"/>
        <v>1544.8500000000001</v>
      </c>
    </row>
    <row r="5724" spans="2:6" outlineLevel="1" x14ac:dyDescent="0.25">
      <c r="B5724" s="34" t="s">
        <v>1454</v>
      </c>
      <c r="C5724" s="39">
        <v>12.61</v>
      </c>
      <c r="D5724" s="39" t="s">
        <v>231</v>
      </c>
      <c r="E5724" s="35">
        <v>9.4499999999999993</v>
      </c>
      <c r="F5724" s="35">
        <f t="shared" si="216"/>
        <v>119.16449999999999</v>
      </c>
    </row>
    <row r="5725" spans="2:6" outlineLevel="1" x14ac:dyDescent="0.25">
      <c r="B5725" s="34" t="s">
        <v>1455</v>
      </c>
      <c r="C5725" s="39">
        <v>26.79</v>
      </c>
      <c r="D5725" s="39" t="s">
        <v>256</v>
      </c>
      <c r="E5725" s="35">
        <v>66.45</v>
      </c>
      <c r="F5725" s="35">
        <f t="shared" si="216"/>
        <v>1780.1955</v>
      </c>
    </row>
    <row r="5726" spans="2:6" outlineLevel="1" x14ac:dyDescent="0.25">
      <c r="B5726" s="34" t="s">
        <v>1456</v>
      </c>
      <c r="C5726" s="39">
        <v>11.93</v>
      </c>
      <c r="D5726" s="39" t="s">
        <v>256</v>
      </c>
      <c r="E5726" s="35">
        <v>139.55000000000001</v>
      </c>
      <c r="F5726" s="35">
        <f t="shared" si="216"/>
        <v>1664.8315</v>
      </c>
    </row>
    <row r="5727" spans="2:6" outlineLevel="1" x14ac:dyDescent="0.25">
      <c r="B5727" s="34" t="s">
        <v>1486</v>
      </c>
      <c r="C5727" s="39">
        <v>1.1100000000000001</v>
      </c>
      <c r="D5727" s="39" t="s">
        <v>13</v>
      </c>
      <c r="E5727" s="35">
        <v>599</v>
      </c>
      <c r="F5727" s="35">
        <f t="shared" si="216"/>
        <v>664.8900000000001</v>
      </c>
    </row>
    <row r="5728" spans="2:6" outlineLevel="1" x14ac:dyDescent="0.25">
      <c r="B5728" s="34" t="s">
        <v>1487</v>
      </c>
      <c r="C5728" s="39">
        <v>1</v>
      </c>
      <c r="D5728" s="39" t="s">
        <v>13</v>
      </c>
      <c r="E5728" s="35">
        <v>340.92</v>
      </c>
      <c r="F5728" s="35">
        <f t="shared" si="216"/>
        <v>340.92</v>
      </c>
    </row>
    <row r="5729" spans="2:6" outlineLevel="1" x14ac:dyDescent="0.25">
      <c r="B5729" s="34" t="s">
        <v>1488</v>
      </c>
      <c r="C5729" s="39">
        <v>0.20319999999999999</v>
      </c>
      <c r="D5729" s="39" t="s">
        <v>231</v>
      </c>
      <c r="E5729" s="35">
        <v>56.94</v>
      </c>
      <c r="F5729" s="35">
        <f t="shared" si="216"/>
        <v>11.570207999999999</v>
      </c>
    </row>
    <row r="5730" spans="2:6" outlineLevel="1" x14ac:dyDescent="0.25">
      <c r="B5730" s="34"/>
      <c r="C5730" s="39"/>
      <c r="D5730" s="39"/>
      <c r="E5730" s="35"/>
      <c r="F5730" s="35"/>
    </row>
    <row r="5731" spans="2:6" ht="31.5" outlineLevel="1" x14ac:dyDescent="0.25">
      <c r="B5731" s="33" t="s">
        <v>1491</v>
      </c>
      <c r="C5731" s="50"/>
      <c r="D5731" s="50"/>
      <c r="E5731" s="40" t="s">
        <v>13</v>
      </c>
      <c r="F5731" s="40">
        <f>SUM(F5735:F5756)</f>
        <v>9650.1416119999976</v>
      </c>
    </row>
    <row r="5732" spans="2:6" outlineLevel="1" x14ac:dyDescent="0.25">
      <c r="B5732" s="34" t="s">
        <v>1479</v>
      </c>
      <c r="C5732" s="39"/>
      <c r="D5732" s="39"/>
      <c r="E5732" s="35"/>
      <c r="F5732" s="35"/>
    </row>
    <row r="5733" spans="2:6" outlineLevel="1" x14ac:dyDescent="0.25">
      <c r="B5733" s="34" t="s">
        <v>1480</v>
      </c>
      <c r="C5733" s="39"/>
      <c r="D5733" s="39"/>
      <c r="E5733" s="35"/>
      <c r="F5733" s="35"/>
    </row>
    <row r="5734" spans="2:6" outlineLevel="1" x14ac:dyDescent="0.25">
      <c r="B5734" s="34" t="s">
        <v>1481</v>
      </c>
      <c r="C5734" s="39"/>
      <c r="D5734" s="39"/>
      <c r="E5734" s="35"/>
      <c r="F5734" s="35"/>
    </row>
    <row r="5735" spans="2:6" outlineLevel="1" x14ac:dyDescent="0.25">
      <c r="B5735" s="34" t="s">
        <v>1492</v>
      </c>
      <c r="C5735" s="39">
        <v>3.13</v>
      </c>
      <c r="D5735" s="39" t="s">
        <v>256</v>
      </c>
      <c r="E5735" s="35">
        <v>53.11</v>
      </c>
      <c r="F5735" s="35">
        <f t="shared" ref="F5735:F5756" si="217">+C5735*E5735</f>
        <v>166.23429999999999</v>
      </c>
    </row>
    <row r="5736" spans="2:6" outlineLevel="1" x14ac:dyDescent="0.25">
      <c r="B5736" s="34" t="s">
        <v>1493</v>
      </c>
      <c r="C5736" s="39">
        <v>2.71</v>
      </c>
      <c r="D5736" s="39" t="s">
        <v>256</v>
      </c>
      <c r="E5736" s="35">
        <v>39.71</v>
      </c>
      <c r="F5736" s="35">
        <f t="shared" si="217"/>
        <v>107.61410000000001</v>
      </c>
    </row>
    <row r="5737" spans="2:6" outlineLevel="1" x14ac:dyDescent="0.25">
      <c r="B5737" s="34" t="s">
        <v>1494</v>
      </c>
      <c r="C5737" s="39">
        <v>12.92</v>
      </c>
      <c r="D5737" s="39" t="s">
        <v>256</v>
      </c>
      <c r="E5737" s="35">
        <v>35.950000000000003</v>
      </c>
      <c r="F5737" s="35">
        <f t="shared" si="217"/>
        <v>464.47400000000005</v>
      </c>
    </row>
    <row r="5738" spans="2:6" outlineLevel="1" x14ac:dyDescent="0.25">
      <c r="B5738" s="34" t="s">
        <v>1495</v>
      </c>
      <c r="C5738" s="39">
        <v>6.09</v>
      </c>
      <c r="D5738" s="39" t="s">
        <v>256</v>
      </c>
      <c r="E5738" s="35">
        <v>35.950000000000003</v>
      </c>
      <c r="F5738" s="35">
        <f t="shared" si="217"/>
        <v>218.93550000000002</v>
      </c>
    </row>
    <row r="5739" spans="2:6" outlineLevel="1" x14ac:dyDescent="0.25">
      <c r="B5739" s="34" t="s">
        <v>1496</v>
      </c>
      <c r="C5739" s="39">
        <v>1.94</v>
      </c>
      <c r="D5739" s="39" t="s">
        <v>256</v>
      </c>
      <c r="E5739" s="35">
        <v>53.1</v>
      </c>
      <c r="F5739" s="35">
        <f t="shared" si="217"/>
        <v>103.014</v>
      </c>
    </row>
    <row r="5740" spans="2:6" outlineLevel="1" x14ac:dyDescent="0.25">
      <c r="B5740" s="34" t="s">
        <v>1497</v>
      </c>
      <c r="C5740" s="39">
        <v>16.5</v>
      </c>
      <c r="D5740" s="39" t="s">
        <v>256</v>
      </c>
      <c r="E5740" s="35">
        <v>53.1</v>
      </c>
      <c r="F5740" s="35">
        <f t="shared" si="217"/>
        <v>876.15</v>
      </c>
    </row>
    <row r="5741" spans="2:6" outlineLevel="1" x14ac:dyDescent="0.25">
      <c r="B5741" s="34" t="s">
        <v>1482</v>
      </c>
      <c r="C5741" s="39">
        <v>34.840899999999998</v>
      </c>
      <c r="D5741" s="39" t="s">
        <v>231</v>
      </c>
      <c r="E5741" s="35">
        <v>21.71</v>
      </c>
      <c r="F5741" s="35">
        <f t="shared" si="217"/>
        <v>756.395939</v>
      </c>
    </row>
    <row r="5742" spans="2:6" outlineLevel="1" x14ac:dyDescent="0.25">
      <c r="B5742" s="34" t="s">
        <v>1483</v>
      </c>
      <c r="C5742" s="39">
        <v>5.5E-2</v>
      </c>
      <c r="D5742" s="39" t="s">
        <v>252</v>
      </c>
      <c r="E5742" s="35">
        <v>6801.2</v>
      </c>
      <c r="F5742" s="35">
        <f t="shared" si="217"/>
        <v>374.06599999999997</v>
      </c>
    </row>
    <row r="5743" spans="2:6" outlineLevel="1" x14ac:dyDescent="0.25">
      <c r="B5743" s="34" t="s">
        <v>1332</v>
      </c>
      <c r="C5743" s="39">
        <v>0.06</v>
      </c>
      <c r="D5743" s="39" t="s">
        <v>112</v>
      </c>
      <c r="E5743" s="35">
        <v>74.55</v>
      </c>
      <c r="F5743" s="35">
        <f t="shared" si="217"/>
        <v>4.4729999999999999</v>
      </c>
    </row>
    <row r="5744" spans="2:6" outlineLevel="1" x14ac:dyDescent="0.25">
      <c r="B5744" s="34" t="s">
        <v>1484</v>
      </c>
      <c r="C5744" s="39">
        <v>34.840899999999998</v>
      </c>
      <c r="D5744" s="39" t="s">
        <v>231</v>
      </c>
      <c r="E5744" s="35">
        <v>2.37</v>
      </c>
      <c r="F5744" s="35">
        <f t="shared" si="217"/>
        <v>82.572932999999992</v>
      </c>
    </row>
    <row r="5745" spans="2:6" outlineLevel="1" x14ac:dyDescent="0.25">
      <c r="B5745" s="34" t="s">
        <v>1490</v>
      </c>
      <c r="C5745" s="39">
        <v>0.20319999999999999</v>
      </c>
      <c r="D5745" s="39" t="s">
        <v>231</v>
      </c>
      <c r="E5745" s="35">
        <v>100.01</v>
      </c>
      <c r="F5745" s="35">
        <f t="shared" si="217"/>
        <v>20.322032</v>
      </c>
    </row>
    <row r="5746" spans="2:6" outlineLevel="1" x14ac:dyDescent="0.25">
      <c r="B5746" s="34" t="s">
        <v>1449</v>
      </c>
      <c r="C5746" s="39">
        <v>1.34</v>
      </c>
      <c r="D5746" s="39" t="s">
        <v>112</v>
      </c>
      <c r="E5746" s="35">
        <v>27.69</v>
      </c>
      <c r="F5746" s="35">
        <f t="shared" si="217"/>
        <v>37.104600000000005</v>
      </c>
    </row>
    <row r="5747" spans="2:6" outlineLevel="1" x14ac:dyDescent="0.25">
      <c r="B5747" s="34" t="s">
        <v>1450</v>
      </c>
      <c r="C5747" s="39">
        <v>0.82500000000000007</v>
      </c>
      <c r="D5747" s="39" t="s">
        <v>112</v>
      </c>
      <c r="E5747" s="35">
        <v>47.38</v>
      </c>
      <c r="F5747" s="35">
        <f t="shared" si="217"/>
        <v>39.088500000000003</v>
      </c>
    </row>
    <row r="5748" spans="2:6" outlineLevel="1" x14ac:dyDescent="0.25">
      <c r="B5748" s="34" t="s">
        <v>388</v>
      </c>
      <c r="C5748" s="39">
        <v>1.1100000000000001</v>
      </c>
      <c r="D5748" s="39" t="s">
        <v>13</v>
      </c>
      <c r="E5748" s="35">
        <v>77.2</v>
      </c>
      <c r="F5748" s="35">
        <f t="shared" si="217"/>
        <v>85.692000000000007</v>
      </c>
    </row>
    <row r="5749" spans="2:6" outlineLevel="1" x14ac:dyDescent="0.25">
      <c r="B5749" s="34" t="s">
        <v>1452</v>
      </c>
      <c r="C5749" s="39">
        <v>0.11</v>
      </c>
      <c r="D5749" s="39" t="s">
        <v>231</v>
      </c>
      <c r="E5749" s="35">
        <v>1705.3</v>
      </c>
      <c r="F5749" s="35">
        <f t="shared" si="217"/>
        <v>187.583</v>
      </c>
    </row>
    <row r="5750" spans="2:6" outlineLevel="1" x14ac:dyDescent="0.25">
      <c r="B5750" s="34" t="s">
        <v>1453</v>
      </c>
      <c r="C5750" s="39">
        <v>1.8</v>
      </c>
      <c r="D5750" s="39" t="s">
        <v>231</v>
      </c>
      <c r="E5750" s="35">
        <v>858.25</v>
      </c>
      <c r="F5750" s="35">
        <f t="shared" si="217"/>
        <v>1544.8500000000001</v>
      </c>
    </row>
    <row r="5751" spans="2:6" outlineLevel="1" x14ac:dyDescent="0.25">
      <c r="B5751" s="34" t="s">
        <v>1454</v>
      </c>
      <c r="C5751" s="39">
        <v>12.61</v>
      </c>
      <c r="D5751" s="39" t="s">
        <v>231</v>
      </c>
      <c r="E5751" s="35">
        <v>9.4499999999999993</v>
      </c>
      <c r="F5751" s="35">
        <f t="shared" si="217"/>
        <v>119.16449999999999</v>
      </c>
    </row>
    <row r="5752" spans="2:6" outlineLevel="1" x14ac:dyDescent="0.25">
      <c r="B5752" s="34" t="s">
        <v>1455</v>
      </c>
      <c r="C5752" s="39">
        <v>26.79</v>
      </c>
      <c r="D5752" s="39" t="s">
        <v>256</v>
      </c>
      <c r="E5752" s="35">
        <v>66.45</v>
      </c>
      <c r="F5752" s="35">
        <f t="shared" si="217"/>
        <v>1780.1955</v>
      </c>
    </row>
    <row r="5753" spans="2:6" outlineLevel="1" x14ac:dyDescent="0.25">
      <c r="B5753" s="34" t="s">
        <v>1456</v>
      </c>
      <c r="C5753" s="39">
        <v>11.93</v>
      </c>
      <c r="D5753" s="39" t="s">
        <v>256</v>
      </c>
      <c r="E5753" s="35">
        <v>139.55000000000001</v>
      </c>
      <c r="F5753" s="35">
        <f t="shared" si="217"/>
        <v>1664.8315</v>
      </c>
    </row>
    <row r="5754" spans="2:6" outlineLevel="1" x14ac:dyDescent="0.25">
      <c r="B5754" s="34" t="s">
        <v>1486</v>
      </c>
      <c r="C5754" s="39">
        <v>1.1100000000000001</v>
      </c>
      <c r="D5754" s="39" t="s">
        <v>13</v>
      </c>
      <c r="E5754" s="35">
        <v>599</v>
      </c>
      <c r="F5754" s="35">
        <f t="shared" si="217"/>
        <v>664.8900000000001</v>
      </c>
    </row>
    <row r="5755" spans="2:6" outlineLevel="1" x14ac:dyDescent="0.25">
      <c r="B5755" s="34" t="s">
        <v>1487</v>
      </c>
      <c r="C5755" s="39">
        <v>1</v>
      </c>
      <c r="D5755" s="39" t="s">
        <v>13</v>
      </c>
      <c r="E5755" s="35">
        <v>340.92</v>
      </c>
      <c r="F5755" s="35">
        <f t="shared" si="217"/>
        <v>340.92</v>
      </c>
    </row>
    <row r="5756" spans="2:6" outlineLevel="1" x14ac:dyDescent="0.25">
      <c r="B5756" s="34" t="s">
        <v>1488</v>
      </c>
      <c r="C5756" s="39">
        <v>0.20319999999999999</v>
      </c>
      <c r="D5756" s="39" t="s">
        <v>231</v>
      </c>
      <c r="E5756" s="35">
        <v>56.94</v>
      </c>
      <c r="F5756" s="35">
        <f t="shared" si="217"/>
        <v>11.570207999999999</v>
      </c>
    </row>
    <row r="5757" spans="2:6" outlineLevel="1" x14ac:dyDescent="0.25">
      <c r="B5757" s="34"/>
      <c r="C5757" s="39"/>
      <c r="D5757" s="39"/>
      <c r="E5757" s="35"/>
      <c r="F5757" s="35"/>
    </row>
    <row r="5758" spans="2:6" ht="31.5" outlineLevel="1" x14ac:dyDescent="0.25">
      <c r="B5758" s="33" t="s">
        <v>1498</v>
      </c>
      <c r="C5758" s="50"/>
      <c r="D5758" s="50"/>
      <c r="E5758" s="40" t="s">
        <v>13</v>
      </c>
      <c r="F5758" s="40">
        <f>SUM(F5761:F5783)</f>
        <v>16226.698212000003</v>
      </c>
    </row>
    <row r="5759" spans="2:6" outlineLevel="1" x14ac:dyDescent="0.25">
      <c r="B5759" s="34" t="s">
        <v>1479</v>
      </c>
      <c r="C5759" s="39"/>
      <c r="D5759" s="39"/>
      <c r="E5759" s="35"/>
      <c r="F5759" s="35"/>
    </row>
    <row r="5760" spans="2:6" outlineLevel="1" x14ac:dyDescent="0.25">
      <c r="B5760" s="34" t="s">
        <v>1480</v>
      </c>
      <c r="C5760" s="39"/>
      <c r="D5760" s="39"/>
      <c r="E5760" s="35"/>
      <c r="F5760" s="35"/>
    </row>
    <row r="5761" spans="2:6" outlineLevel="1" x14ac:dyDescent="0.25">
      <c r="B5761" s="34" t="s">
        <v>1481</v>
      </c>
      <c r="C5761" s="39"/>
      <c r="D5761" s="39"/>
      <c r="E5761" s="35"/>
      <c r="F5761" s="35"/>
    </row>
    <row r="5762" spans="2:6" outlineLevel="1" x14ac:dyDescent="0.25">
      <c r="B5762" s="34" t="s">
        <v>1472</v>
      </c>
      <c r="C5762" s="39">
        <v>3.13</v>
      </c>
      <c r="D5762" s="39" t="s">
        <v>256</v>
      </c>
      <c r="E5762" s="35">
        <v>196.65</v>
      </c>
      <c r="F5762" s="35">
        <f t="shared" ref="F5762:F5783" si="218">+C5762*E5762</f>
        <v>615.5145</v>
      </c>
    </row>
    <row r="5763" spans="2:6" outlineLevel="1" x14ac:dyDescent="0.25">
      <c r="B5763" s="34" t="s">
        <v>1473</v>
      </c>
      <c r="C5763" s="39">
        <v>2.71</v>
      </c>
      <c r="D5763" s="39" t="s">
        <v>256</v>
      </c>
      <c r="E5763" s="35">
        <v>196.65</v>
      </c>
      <c r="F5763" s="35">
        <f t="shared" si="218"/>
        <v>532.92150000000004</v>
      </c>
    </row>
    <row r="5764" spans="2:6" outlineLevel="1" x14ac:dyDescent="0.25">
      <c r="B5764" s="34" t="s">
        <v>1474</v>
      </c>
      <c r="C5764" s="39">
        <v>12.92</v>
      </c>
      <c r="D5764" s="39" t="s">
        <v>256</v>
      </c>
      <c r="E5764" s="35">
        <v>196.65</v>
      </c>
      <c r="F5764" s="35">
        <f t="shared" si="218"/>
        <v>2540.7179999999998</v>
      </c>
    </row>
    <row r="5765" spans="2:6" outlineLevel="1" x14ac:dyDescent="0.25">
      <c r="B5765" s="34" t="s">
        <v>1475</v>
      </c>
      <c r="C5765" s="39">
        <v>6.09</v>
      </c>
      <c r="D5765" s="39" t="s">
        <v>256</v>
      </c>
      <c r="E5765" s="35">
        <v>196.65</v>
      </c>
      <c r="F5765" s="35">
        <f t="shared" si="218"/>
        <v>1197.5985000000001</v>
      </c>
    </row>
    <row r="5766" spans="2:6" outlineLevel="1" x14ac:dyDescent="0.25">
      <c r="B5766" s="34" t="s">
        <v>1476</v>
      </c>
      <c r="C5766" s="39">
        <v>1.94</v>
      </c>
      <c r="D5766" s="39" t="s">
        <v>256</v>
      </c>
      <c r="E5766" s="35">
        <v>196.65</v>
      </c>
      <c r="F5766" s="35">
        <f t="shared" si="218"/>
        <v>381.50099999999998</v>
      </c>
    </row>
    <row r="5767" spans="2:6" outlineLevel="1" x14ac:dyDescent="0.25">
      <c r="B5767" s="34" t="s">
        <v>1477</v>
      </c>
      <c r="C5767" s="39">
        <v>16.5</v>
      </c>
      <c r="D5767" s="39" t="s">
        <v>256</v>
      </c>
      <c r="E5767" s="35">
        <v>196.65</v>
      </c>
      <c r="F5767" s="35">
        <f t="shared" si="218"/>
        <v>3244.7249999999999</v>
      </c>
    </row>
    <row r="5768" spans="2:6" outlineLevel="1" x14ac:dyDescent="0.25">
      <c r="B5768" s="34" t="s">
        <v>1482</v>
      </c>
      <c r="C5768" s="39">
        <v>34.840899999999998</v>
      </c>
      <c r="D5768" s="39" t="s">
        <v>231</v>
      </c>
      <c r="E5768" s="35">
        <v>21.71</v>
      </c>
      <c r="F5768" s="35">
        <f t="shared" si="218"/>
        <v>756.395939</v>
      </c>
    </row>
    <row r="5769" spans="2:6" outlineLevel="1" x14ac:dyDescent="0.25">
      <c r="B5769" s="34" t="s">
        <v>1483</v>
      </c>
      <c r="C5769" s="39">
        <v>5.5E-2</v>
      </c>
      <c r="D5769" s="39" t="s">
        <v>252</v>
      </c>
      <c r="E5769" s="35">
        <v>6801.2</v>
      </c>
      <c r="F5769" s="35">
        <f t="shared" si="218"/>
        <v>374.06599999999997</v>
      </c>
    </row>
    <row r="5770" spans="2:6" outlineLevel="1" x14ac:dyDescent="0.25">
      <c r="B5770" s="34" t="s">
        <v>1332</v>
      </c>
      <c r="C5770" s="39">
        <v>0.06</v>
      </c>
      <c r="D5770" s="39" t="s">
        <v>112</v>
      </c>
      <c r="E5770" s="35">
        <v>74.55</v>
      </c>
      <c r="F5770" s="35">
        <f t="shared" si="218"/>
        <v>4.4729999999999999</v>
      </c>
    </row>
    <row r="5771" spans="2:6" outlineLevel="1" x14ac:dyDescent="0.25">
      <c r="B5771" s="34" t="s">
        <v>1484</v>
      </c>
      <c r="C5771" s="39">
        <v>34.840899999999998</v>
      </c>
      <c r="D5771" s="39" t="s">
        <v>231</v>
      </c>
      <c r="E5771" s="35">
        <v>2.37</v>
      </c>
      <c r="F5771" s="35">
        <f t="shared" si="218"/>
        <v>82.572932999999992</v>
      </c>
    </row>
    <row r="5772" spans="2:6" outlineLevel="1" x14ac:dyDescent="0.25">
      <c r="B5772" s="34" t="s">
        <v>1490</v>
      </c>
      <c r="C5772" s="39">
        <v>0.20319999999999999</v>
      </c>
      <c r="D5772" s="39" t="s">
        <v>231</v>
      </c>
      <c r="E5772" s="35">
        <v>100.01</v>
      </c>
      <c r="F5772" s="35">
        <f t="shared" si="218"/>
        <v>20.322032</v>
      </c>
    </row>
    <row r="5773" spans="2:6" outlineLevel="1" x14ac:dyDescent="0.25">
      <c r="B5773" s="34" t="s">
        <v>1449</v>
      </c>
      <c r="C5773" s="39">
        <v>1.34</v>
      </c>
      <c r="D5773" s="39" t="s">
        <v>112</v>
      </c>
      <c r="E5773" s="35">
        <v>27.69</v>
      </c>
      <c r="F5773" s="35">
        <f t="shared" si="218"/>
        <v>37.104600000000005</v>
      </c>
    </row>
    <row r="5774" spans="2:6" outlineLevel="1" x14ac:dyDescent="0.25">
      <c r="B5774" s="34" t="s">
        <v>1450</v>
      </c>
      <c r="C5774" s="39">
        <v>0.82500000000000007</v>
      </c>
      <c r="D5774" s="39" t="s">
        <v>112</v>
      </c>
      <c r="E5774" s="35">
        <v>47.38</v>
      </c>
      <c r="F5774" s="35">
        <f t="shared" si="218"/>
        <v>39.088500000000003</v>
      </c>
    </row>
    <row r="5775" spans="2:6" outlineLevel="1" x14ac:dyDescent="0.25">
      <c r="B5775" s="34" t="s">
        <v>388</v>
      </c>
      <c r="C5775" s="39">
        <v>1.1100000000000001</v>
      </c>
      <c r="D5775" s="39" t="s">
        <v>13</v>
      </c>
      <c r="E5775" s="35">
        <v>77.2</v>
      </c>
      <c r="F5775" s="35">
        <f t="shared" si="218"/>
        <v>85.692000000000007</v>
      </c>
    </row>
    <row r="5776" spans="2:6" outlineLevel="1" x14ac:dyDescent="0.25">
      <c r="B5776" s="34" t="s">
        <v>1452</v>
      </c>
      <c r="C5776" s="39">
        <v>0.11</v>
      </c>
      <c r="D5776" s="39" t="s">
        <v>231</v>
      </c>
      <c r="E5776" s="35">
        <v>1705.3</v>
      </c>
      <c r="F5776" s="35">
        <f t="shared" si="218"/>
        <v>187.583</v>
      </c>
    </row>
    <row r="5777" spans="2:6" outlineLevel="1" x14ac:dyDescent="0.25">
      <c r="B5777" s="34" t="s">
        <v>1453</v>
      </c>
      <c r="C5777" s="39">
        <v>1.8</v>
      </c>
      <c r="D5777" s="39" t="s">
        <v>231</v>
      </c>
      <c r="E5777" s="35">
        <v>858.25</v>
      </c>
      <c r="F5777" s="35">
        <f t="shared" si="218"/>
        <v>1544.8500000000001</v>
      </c>
    </row>
    <row r="5778" spans="2:6" outlineLevel="1" x14ac:dyDescent="0.25">
      <c r="B5778" s="34" t="s">
        <v>1454</v>
      </c>
      <c r="C5778" s="39">
        <v>12.61</v>
      </c>
      <c r="D5778" s="39" t="s">
        <v>231</v>
      </c>
      <c r="E5778" s="35">
        <v>9.4499999999999993</v>
      </c>
      <c r="F5778" s="35">
        <f t="shared" si="218"/>
        <v>119.16449999999999</v>
      </c>
    </row>
    <row r="5779" spans="2:6" outlineLevel="1" x14ac:dyDescent="0.25">
      <c r="B5779" s="34" t="s">
        <v>1455</v>
      </c>
      <c r="C5779" s="39">
        <v>26.79</v>
      </c>
      <c r="D5779" s="39" t="s">
        <v>256</v>
      </c>
      <c r="E5779" s="35">
        <v>66.45</v>
      </c>
      <c r="F5779" s="35">
        <f t="shared" si="218"/>
        <v>1780.1955</v>
      </c>
    </row>
    <row r="5780" spans="2:6" outlineLevel="1" x14ac:dyDescent="0.25">
      <c r="B5780" s="34" t="s">
        <v>1456</v>
      </c>
      <c r="C5780" s="39">
        <v>11.93</v>
      </c>
      <c r="D5780" s="39" t="s">
        <v>256</v>
      </c>
      <c r="E5780" s="35">
        <v>139.55000000000001</v>
      </c>
      <c r="F5780" s="35">
        <f t="shared" si="218"/>
        <v>1664.8315</v>
      </c>
    </row>
    <row r="5781" spans="2:6" outlineLevel="1" x14ac:dyDescent="0.25">
      <c r="B5781" s="34" t="s">
        <v>1486</v>
      </c>
      <c r="C5781" s="39">
        <v>1.1100000000000001</v>
      </c>
      <c r="D5781" s="39" t="s">
        <v>13</v>
      </c>
      <c r="E5781" s="35">
        <v>599</v>
      </c>
      <c r="F5781" s="35">
        <f t="shared" si="218"/>
        <v>664.8900000000001</v>
      </c>
    </row>
    <row r="5782" spans="2:6" outlineLevel="1" x14ac:dyDescent="0.25">
      <c r="B5782" s="34" t="s">
        <v>1487</v>
      </c>
      <c r="C5782" s="39">
        <v>1</v>
      </c>
      <c r="D5782" s="39" t="s">
        <v>13</v>
      </c>
      <c r="E5782" s="35">
        <v>340.92</v>
      </c>
      <c r="F5782" s="35">
        <f t="shared" si="218"/>
        <v>340.92</v>
      </c>
    </row>
    <row r="5783" spans="2:6" outlineLevel="1" x14ac:dyDescent="0.25">
      <c r="B5783" s="34" t="s">
        <v>1488</v>
      </c>
      <c r="C5783" s="39">
        <v>0.20319999999999999</v>
      </c>
      <c r="D5783" s="39" t="s">
        <v>231</v>
      </c>
      <c r="E5783" s="35">
        <v>56.94</v>
      </c>
      <c r="F5783" s="35">
        <f t="shared" si="218"/>
        <v>11.570207999999999</v>
      </c>
    </row>
    <row r="5784" spans="2:6" outlineLevel="1" x14ac:dyDescent="0.25">
      <c r="B5784" s="34"/>
      <c r="C5784" s="39"/>
      <c r="D5784" s="39"/>
      <c r="E5784" s="35"/>
      <c r="F5784" s="35"/>
    </row>
    <row r="5785" spans="2:6" ht="31.5" outlineLevel="1" x14ac:dyDescent="0.25">
      <c r="B5785" s="33" t="s">
        <v>1499</v>
      </c>
      <c r="C5785" s="50"/>
      <c r="D5785" s="50"/>
      <c r="E5785" s="40" t="s">
        <v>13</v>
      </c>
      <c r="F5785" s="40">
        <f>SUM(F5786:F5793)</f>
        <v>2255.2101120000002</v>
      </c>
    </row>
    <row r="5786" spans="2:6" outlineLevel="1" x14ac:dyDescent="0.25">
      <c r="B5786" s="34" t="s">
        <v>1482</v>
      </c>
      <c r="C5786" s="39">
        <v>34.840899999999998</v>
      </c>
      <c r="D5786" s="39" t="s">
        <v>231</v>
      </c>
      <c r="E5786" s="35">
        <v>21.71</v>
      </c>
      <c r="F5786" s="35">
        <f t="shared" ref="F5786:F5793" si="219">+C5786*E5786</f>
        <v>756.395939</v>
      </c>
    </row>
    <row r="5787" spans="2:6" outlineLevel="1" x14ac:dyDescent="0.25">
      <c r="B5787" s="34" t="s">
        <v>1483</v>
      </c>
      <c r="C5787" s="39">
        <v>5.5E-2</v>
      </c>
      <c r="D5787" s="39" t="s">
        <v>252</v>
      </c>
      <c r="E5787" s="35">
        <v>6801.2</v>
      </c>
      <c r="F5787" s="35">
        <f t="shared" si="219"/>
        <v>374.06599999999997</v>
      </c>
    </row>
    <row r="5788" spans="2:6" outlineLevel="1" x14ac:dyDescent="0.25">
      <c r="B5788" s="34" t="s">
        <v>1332</v>
      </c>
      <c r="C5788" s="39">
        <v>0.06</v>
      </c>
      <c r="D5788" s="39" t="s">
        <v>112</v>
      </c>
      <c r="E5788" s="35">
        <v>74.55</v>
      </c>
      <c r="F5788" s="35">
        <f t="shared" si="219"/>
        <v>4.4729999999999999</v>
      </c>
    </row>
    <row r="5789" spans="2:6" outlineLevel="1" x14ac:dyDescent="0.25">
      <c r="B5789" s="34" t="s">
        <v>1484</v>
      </c>
      <c r="C5789" s="39">
        <v>34.840899999999998</v>
      </c>
      <c r="D5789" s="39" t="s">
        <v>231</v>
      </c>
      <c r="E5789" s="35">
        <v>2.37</v>
      </c>
      <c r="F5789" s="35">
        <f t="shared" si="219"/>
        <v>82.572932999999992</v>
      </c>
    </row>
    <row r="5790" spans="2:6" outlineLevel="1" x14ac:dyDescent="0.25">
      <c r="B5790" s="34" t="s">
        <v>1490</v>
      </c>
      <c r="C5790" s="39">
        <v>0.20319999999999999</v>
      </c>
      <c r="D5790" s="39" t="s">
        <v>231</v>
      </c>
      <c r="E5790" s="35">
        <v>100.01</v>
      </c>
      <c r="F5790" s="35">
        <f t="shared" si="219"/>
        <v>20.322032</v>
      </c>
    </row>
    <row r="5791" spans="2:6" outlineLevel="1" x14ac:dyDescent="0.25">
      <c r="B5791" s="34" t="s">
        <v>1486</v>
      </c>
      <c r="C5791" s="39">
        <v>1.1100000000000001</v>
      </c>
      <c r="D5791" s="39" t="s">
        <v>13</v>
      </c>
      <c r="E5791" s="35">
        <v>599</v>
      </c>
      <c r="F5791" s="35">
        <f t="shared" si="219"/>
        <v>664.8900000000001</v>
      </c>
    </row>
    <row r="5792" spans="2:6" outlineLevel="1" x14ac:dyDescent="0.25">
      <c r="B5792" s="34" t="s">
        <v>1487</v>
      </c>
      <c r="C5792" s="39">
        <v>1</v>
      </c>
      <c r="D5792" s="39" t="s">
        <v>13</v>
      </c>
      <c r="E5792" s="35">
        <v>340.92</v>
      </c>
      <c r="F5792" s="35">
        <f t="shared" si="219"/>
        <v>340.92</v>
      </c>
    </row>
    <row r="5793" spans="2:6" outlineLevel="1" x14ac:dyDescent="0.25">
      <c r="B5793" s="34" t="s">
        <v>1488</v>
      </c>
      <c r="C5793" s="39">
        <v>0.20319999999999999</v>
      </c>
      <c r="D5793" s="39" t="s">
        <v>231</v>
      </c>
      <c r="E5793" s="35">
        <v>56.94</v>
      </c>
      <c r="F5793" s="35">
        <f t="shared" si="219"/>
        <v>11.570207999999999</v>
      </c>
    </row>
    <row r="5794" spans="2:6" outlineLevel="1" x14ac:dyDescent="0.25">
      <c r="B5794" s="34"/>
      <c r="C5794" s="39"/>
      <c r="D5794" s="39"/>
      <c r="E5794" s="35"/>
      <c r="F5794" s="35"/>
    </row>
    <row r="5795" spans="2:6" outlineLevel="1" x14ac:dyDescent="0.25">
      <c r="B5795" s="33" t="s">
        <v>1500</v>
      </c>
      <c r="C5795" s="50"/>
      <c r="D5795" s="50"/>
      <c r="E5795" s="40" t="s">
        <v>13</v>
      </c>
      <c r="F5795" s="40">
        <f>SUM(F5796:F5805)</f>
        <v>2542.7519390000002</v>
      </c>
    </row>
    <row r="5796" spans="2:6" outlineLevel="1" x14ac:dyDescent="0.25">
      <c r="B5796" s="34" t="s">
        <v>1501</v>
      </c>
      <c r="C5796" s="39">
        <v>2.9058000000000002</v>
      </c>
      <c r="D5796" s="39" t="s">
        <v>256</v>
      </c>
      <c r="E5796" s="35">
        <v>53.11</v>
      </c>
      <c r="F5796" s="35">
        <f t="shared" ref="F5796:F5805" si="220">+C5796*E5796</f>
        <v>154.32703800000002</v>
      </c>
    </row>
    <row r="5797" spans="2:6" outlineLevel="1" x14ac:dyDescent="0.25">
      <c r="B5797" s="34" t="s">
        <v>1502</v>
      </c>
      <c r="C5797" s="39">
        <v>7.9</v>
      </c>
      <c r="D5797" s="39" t="s">
        <v>256</v>
      </c>
      <c r="E5797" s="35">
        <v>53.11</v>
      </c>
      <c r="F5797" s="35">
        <f t="shared" si="220"/>
        <v>419.56900000000002</v>
      </c>
    </row>
    <row r="5798" spans="2:6" outlineLevel="1" x14ac:dyDescent="0.25">
      <c r="B5798" s="34" t="s">
        <v>1482</v>
      </c>
      <c r="C5798" s="39">
        <v>34.840899999999998</v>
      </c>
      <c r="D5798" s="39" t="s">
        <v>231</v>
      </c>
      <c r="E5798" s="35">
        <v>21.71</v>
      </c>
      <c r="F5798" s="35">
        <f t="shared" si="220"/>
        <v>756.395939</v>
      </c>
    </row>
    <row r="5799" spans="2:6" outlineLevel="1" x14ac:dyDescent="0.25">
      <c r="B5799" s="34" t="s">
        <v>1484</v>
      </c>
      <c r="C5799" s="39">
        <v>34.840899999999998</v>
      </c>
      <c r="D5799" s="39" t="s">
        <v>231</v>
      </c>
      <c r="E5799" s="35">
        <v>2.37</v>
      </c>
      <c r="F5799" s="35">
        <f t="shared" si="220"/>
        <v>82.572932999999992</v>
      </c>
    </row>
    <row r="5800" spans="2:6" outlineLevel="1" x14ac:dyDescent="0.25">
      <c r="B5800" s="34" t="s">
        <v>1490</v>
      </c>
      <c r="C5800" s="39">
        <v>0.20319999999999999</v>
      </c>
      <c r="D5800" s="39" t="s">
        <v>231</v>
      </c>
      <c r="E5800" s="35">
        <v>100.01</v>
      </c>
      <c r="F5800" s="35">
        <f t="shared" si="220"/>
        <v>20.322032</v>
      </c>
    </row>
    <row r="5801" spans="2:6" outlineLevel="1" x14ac:dyDescent="0.25">
      <c r="B5801" s="34" t="s">
        <v>1503</v>
      </c>
      <c r="C5801" s="39">
        <v>0.5</v>
      </c>
      <c r="D5801" s="39" t="s">
        <v>112</v>
      </c>
      <c r="E5801" s="35">
        <v>40.380000000000003</v>
      </c>
      <c r="F5801" s="35">
        <f t="shared" si="220"/>
        <v>20.190000000000001</v>
      </c>
    </row>
    <row r="5802" spans="2:6" outlineLevel="1" x14ac:dyDescent="0.25">
      <c r="B5802" s="34" t="s">
        <v>1449</v>
      </c>
      <c r="C5802" s="39">
        <v>0.54310000000000003</v>
      </c>
      <c r="D5802" s="39" t="s">
        <v>112</v>
      </c>
      <c r="E5802" s="35">
        <v>27.69</v>
      </c>
      <c r="F5802" s="35">
        <f t="shared" si="220"/>
        <v>15.038439000000002</v>
      </c>
    </row>
    <row r="5803" spans="2:6" outlineLevel="1" x14ac:dyDescent="0.25">
      <c r="B5803" s="34" t="s">
        <v>1504</v>
      </c>
      <c r="C5803" s="39">
        <v>10.863</v>
      </c>
      <c r="D5803" s="39" t="s">
        <v>256</v>
      </c>
      <c r="E5803" s="35">
        <v>66.45</v>
      </c>
      <c r="F5803" s="35">
        <f t="shared" si="220"/>
        <v>721.84635000000003</v>
      </c>
    </row>
    <row r="5804" spans="2:6" outlineLevel="1" x14ac:dyDescent="0.25">
      <c r="B5804" s="34" t="s">
        <v>1487</v>
      </c>
      <c r="C5804" s="39">
        <v>1</v>
      </c>
      <c r="D5804" s="39" t="s">
        <v>13</v>
      </c>
      <c r="E5804" s="35">
        <v>340.92</v>
      </c>
      <c r="F5804" s="35">
        <f t="shared" si="220"/>
        <v>340.92</v>
      </c>
    </row>
    <row r="5805" spans="2:6" outlineLevel="1" x14ac:dyDescent="0.25">
      <c r="B5805" s="34" t="s">
        <v>1488</v>
      </c>
      <c r="C5805" s="39">
        <v>0.20319999999999999</v>
      </c>
      <c r="D5805" s="39" t="s">
        <v>231</v>
      </c>
      <c r="E5805" s="35">
        <v>56.94</v>
      </c>
      <c r="F5805" s="35">
        <f t="shared" si="220"/>
        <v>11.570207999999999</v>
      </c>
    </row>
    <row r="5806" spans="2:6" outlineLevel="1" x14ac:dyDescent="0.25">
      <c r="B5806" s="34"/>
      <c r="C5806" s="39"/>
      <c r="D5806" s="39"/>
      <c r="E5806" s="35"/>
      <c r="F5806" s="35"/>
    </row>
    <row r="5807" spans="2:6" outlineLevel="1" x14ac:dyDescent="0.25">
      <c r="B5807" s="33" t="s">
        <v>1505</v>
      </c>
      <c r="C5807" s="50"/>
      <c r="D5807" s="50"/>
      <c r="E5807" s="40" t="s">
        <v>13</v>
      </c>
      <c r="F5807" s="40">
        <f>SUM(F5808:F5816)</f>
        <v>1774.09123</v>
      </c>
    </row>
    <row r="5808" spans="2:6" outlineLevel="1" x14ac:dyDescent="0.25">
      <c r="B5808" s="34" t="s">
        <v>1501</v>
      </c>
      <c r="C5808" s="39">
        <v>2.9058000000000002</v>
      </c>
      <c r="D5808" s="39" t="s">
        <v>256</v>
      </c>
      <c r="E5808" s="35">
        <v>53.11</v>
      </c>
      <c r="F5808" s="35">
        <f t="shared" ref="F5808:F5816" si="221">+C5808*E5808</f>
        <v>154.32703800000002</v>
      </c>
    </row>
    <row r="5809" spans="1:6" outlineLevel="1" x14ac:dyDescent="0.25">
      <c r="B5809" s="34" t="s">
        <v>1506</v>
      </c>
      <c r="C5809" s="39">
        <v>5.6417000000000002</v>
      </c>
      <c r="D5809" s="39" t="s">
        <v>256</v>
      </c>
      <c r="E5809" s="35">
        <v>53.11</v>
      </c>
      <c r="F5809" s="35">
        <f t="shared" si="221"/>
        <v>299.63068700000002</v>
      </c>
    </row>
    <row r="5810" spans="1:6" outlineLevel="1" x14ac:dyDescent="0.25">
      <c r="B5810" s="34" t="s">
        <v>1507</v>
      </c>
      <c r="C5810" s="39">
        <v>1.05</v>
      </c>
      <c r="D5810" s="39" t="s">
        <v>231</v>
      </c>
      <c r="E5810" s="35">
        <v>620.21</v>
      </c>
      <c r="F5810" s="35">
        <f t="shared" si="221"/>
        <v>651.22050000000002</v>
      </c>
    </row>
    <row r="5811" spans="1:6" outlineLevel="1" x14ac:dyDescent="0.25">
      <c r="B5811" s="34" t="s">
        <v>1508</v>
      </c>
      <c r="C5811" s="39">
        <v>0.13539999999999999</v>
      </c>
      <c r="D5811" s="39" t="s">
        <v>290</v>
      </c>
      <c r="E5811" s="35">
        <v>122</v>
      </c>
      <c r="F5811" s="35">
        <f t="shared" si="221"/>
        <v>16.518799999999999</v>
      </c>
    </row>
    <row r="5812" spans="1:6" outlineLevel="1" x14ac:dyDescent="0.25">
      <c r="B5812" s="34" t="s">
        <v>1449</v>
      </c>
      <c r="C5812" s="39">
        <v>0.43</v>
      </c>
      <c r="D5812" s="39" t="s">
        <v>112</v>
      </c>
      <c r="E5812" s="35">
        <v>27.69</v>
      </c>
      <c r="F5812" s="35">
        <f t="shared" si="221"/>
        <v>11.906700000000001</v>
      </c>
    </row>
    <row r="5813" spans="1:6" outlineLevel="1" x14ac:dyDescent="0.25">
      <c r="B5813" s="34" t="s">
        <v>1509</v>
      </c>
      <c r="C5813" s="39">
        <v>0.14000000000000001</v>
      </c>
      <c r="D5813" s="39" t="s">
        <v>112</v>
      </c>
      <c r="E5813" s="35">
        <v>49.14</v>
      </c>
      <c r="F5813" s="35">
        <f t="shared" si="221"/>
        <v>6.8796000000000008</v>
      </c>
    </row>
    <row r="5814" spans="1:6" outlineLevel="1" x14ac:dyDescent="0.25">
      <c r="B5814" s="34" t="s">
        <v>1504</v>
      </c>
      <c r="C5814" s="39">
        <v>8.5474999999999994</v>
      </c>
      <c r="D5814" s="39" t="s">
        <v>256</v>
      </c>
      <c r="E5814" s="35">
        <v>66.45</v>
      </c>
      <c r="F5814" s="35">
        <f t="shared" si="221"/>
        <v>567.98137499999996</v>
      </c>
    </row>
    <row r="5815" spans="1:6" outlineLevel="1" x14ac:dyDescent="0.25">
      <c r="B5815" s="34" t="s">
        <v>1510</v>
      </c>
      <c r="C5815" s="39">
        <v>1.33</v>
      </c>
      <c r="D5815" s="39" t="s">
        <v>231</v>
      </c>
      <c r="E5815" s="35">
        <v>43.8</v>
      </c>
      <c r="F5815" s="35">
        <f t="shared" si="221"/>
        <v>58.253999999999998</v>
      </c>
    </row>
    <row r="5816" spans="1:6" outlineLevel="1" x14ac:dyDescent="0.25">
      <c r="B5816" s="34" t="s">
        <v>1511</v>
      </c>
      <c r="C5816" s="39">
        <v>0.13539999999999999</v>
      </c>
      <c r="D5816" s="39" t="s">
        <v>231</v>
      </c>
      <c r="E5816" s="35">
        <v>54.45</v>
      </c>
      <c r="F5816" s="35">
        <f t="shared" si="221"/>
        <v>7.3725300000000002</v>
      </c>
    </row>
    <row r="5818" spans="1:6" s="5" customFormat="1" x14ac:dyDescent="0.25">
      <c r="A5818" s="76"/>
      <c r="B5818" s="6" t="s">
        <v>1512</v>
      </c>
      <c r="C5818" s="48"/>
      <c r="D5818" s="48"/>
      <c r="E5818" s="7"/>
      <c r="F5818" s="7"/>
    </row>
    <row r="5819" spans="1:6" outlineLevel="1" x14ac:dyDescent="0.25">
      <c r="B5819" s="34"/>
      <c r="C5819" s="39"/>
      <c r="D5819" s="39"/>
      <c r="E5819" s="35"/>
      <c r="F5819" s="35"/>
    </row>
    <row r="5820" spans="1:6" outlineLevel="1" x14ac:dyDescent="0.25">
      <c r="B5820" s="33" t="s">
        <v>1513</v>
      </c>
      <c r="C5820" s="50"/>
      <c r="D5820" s="50"/>
      <c r="E5820" s="40" t="s">
        <v>13</v>
      </c>
      <c r="F5820" s="40">
        <f>SUM(F5821:F5826)</f>
        <v>1125.0743649999999</v>
      </c>
    </row>
    <row r="5821" spans="1:6" outlineLevel="1" x14ac:dyDescent="0.25">
      <c r="B5821" s="34" t="s">
        <v>1514</v>
      </c>
      <c r="C5821" s="39">
        <v>1</v>
      </c>
      <c r="D5821" s="39" t="s">
        <v>13</v>
      </c>
      <c r="E5821" s="35">
        <v>356.47</v>
      </c>
      <c r="F5821" s="35">
        <f t="shared" ref="F5821:F5826" si="222">+C5821*E5821</f>
        <v>356.47</v>
      </c>
    </row>
    <row r="5822" spans="1:6" outlineLevel="1" x14ac:dyDescent="0.25">
      <c r="B5822" s="34" t="s">
        <v>1515</v>
      </c>
      <c r="C5822" s="39">
        <v>4.7300000000000002E-2</v>
      </c>
      <c r="D5822" s="39" t="s">
        <v>252</v>
      </c>
      <c r="E5822" s="35">
        <v>4340.96</v>
      </c>
      <c r="F5822" s="35">
        <f t="shared" si="222"/>
        <v>205.32740800000002</v>
      </c>
    </row>
    <row r="5823" spans="1:6" outlineLevel="1" x14ac:dyDescent="0.25">
      <c r="B5823" s="34" t="s">
        <v>1516</v>
      </c>
      <c r="C5823" s="39">
        <v>0.33329999999999999</v>
      </c>
      <c r="D5823" s="39" t="s">
        <v>256</v>
      </c>
      <c r="E5823" s="35">
        <v>210.41</v>
      </c>
      <c r="F5823" s="35">
        <f t="shared" si="222"/>
        <v>70.12965299999999</v>
      </c>
    </row>
    <row r="5824" spans="1:6" outlineLevel="1" x14ac:dyDescent="0.25">
      <c r="B5824" s="34" t="s">
        <v>1517</v>
      </c>
      <c r="C5824" s="39">
        <v>4.7300000000000002E-2</v>
      </c>
      <c r="D5824" s="39" t="s">
        <v>252</v>
      </c>
      <c r="E5824" s="35">
        <v>802.48</v>
      </c>
      <c r="F5824" s="35">
        <f t="shared" si="222"/>
        <v>37.957304000000001</v>
      </c>
    </row>
    <row r="5825" spans="2:6" outlineLevel="1" x14ac:dyDescent="0.25">
      <c r="B5825" s="34" t="s">
        <v>1518</v>
      </c>
      <c r="C5825" s="39">
        <v>1</v>
      </c>
      <c r="D5825" s="39" t="s">
        <v>13</v>
      </c>
      <c r="E5825" s="35">
        <v>283.35000000000002</v>
      </c>
      <c r="F5825" s="35">
        <f t="shared" si="222"/>
        <v>283.35000000000002</v>
      </c>
    </row>
    <row r="5826" spans="2:6" outlineLevel="1" x14ac:dyDescent="0.25">
      <c r="B5826" s="34" t="s">
        <v>1519</v>
      </c>
      <c r="C5826" s="39">
        <v>3</v>
      </c>
      <c r="D5826" s="39" t="s">
        <v>290</v>
      </c>
      <c r="E5826" s="35">
        <v>57.28</v>
      </c>
      <c r="F5826" s="35">
        <f t="shared" si="222"/>
        <v>171.84</v>
      </c>
    </row>
    <row r="5827" spans="2:6" outlineLevel="1" x14ac:dyDescent="0.25">
      <c r="B5827" s="34"/>
      <c r="C5827" s="39"/>
      <c r="D5827" s="39"/>
      <c r="E5827" s="35"/>
      <c r="F5827" s="35"/>
    </row>
    <row r="5828" spans="2:6" outlineLevel="1" x14ac:dyDescent="0.25">
      <c r="B5828" s="33" t="s">
        <v>1520</v>
      </c>
      <c r="C5828" s="50"/>
      <c r="D5828" s="50"/>
      <c r="E5828" s="40" t="s">
        <v>13</v>
      </c>
      <c r="F5828" s="40">
        <f>SUM(F5829:F5832)</f>
        <v>356.47413299999999</v>
      </c>
    </row>
    <row r="5829" spans="2:6" outlineLevel="1" x14ac:dyDescent="0.25">
      <c r="B5829" s="34" t="s">
        <v>1521</v>
      </c>
      <c r="C5829" s="39">
        <v>4.2000000000000003E-2</v>
      </c>
      <c r="D5829" s="39" t="s">
        <v>252</v>
      </c>
      <c r="E5829" s="35">
        <v>4340.96</v>
      </c>
      <c r="F5829" s="35">
        <f>+C5829*E5829</f>
        <v>182.32032000000001</v>
      </c>
    </row>
    <row r="5830" spans="2:6" outlineLevel="1" x14ac:dyDescent="0.25">
      <c r="B5830" s="34" t="s">
        <v>1516</v>
      </c>
      <c r="C5830" s="39">
        <v>0.33329999999999999</v>
      </c>
      <c r="D5830" s="39" t="s">
        <v>256</v>
      </c>
      <c r="E5830" s="35">
        <v>210.41</v>
      </c>
      <c r="F5830" s="35">
        <f>+C5830*E5830</f>
        <v>70.12965299999999</v>
      </c>
    </row>
    <row r="5831" spans="2:6" outlineLevel="1" x14ac:dyDescent="0.25">
      <c r="B5831" s="34" t="s">
        <v>1517</v>
      </c>
      <c r="C5831" s="39">
        <v>4.2000000000000003E-2</v>
      </c>
      <c r="D5831" s="39" t="s">
        <v>252</v>
      </c>
      <c r="E5831" s="35">
        <v>802.48</v>
      </c>
      <c r="F5831" s="35">
        <f>+C5831*E5831</f>
        <v>33.704160000000002</v>
      </c>
    </row>
    <row r="5832" spans="2:6" outlineLevel="1" x14ac:dyDescent="0.25">
      <c r="B5832" s="34" t="s">
        <v>137</v>
      </c>
      <c r="C5832" s="39">
        <v>1</v>
      </c>
      <c r="D5832" s="39" t="s">
        <v>13</v>
      </c>
      <c r="E5832" s="35">
        <v>70.319999999999993</v>
      </c>
      <c r="F5832" s="35">
        <f>+C5832*E5832</f>
        <v>70.319999999999993</v>
      </c>
    </row>
    <row r="5833" spans="2:6" outlineLevel="1" x14ac:dyDescent="0.25">
      <c r="B5833" s="34"/>
      <c r="C5833" s="39"/>
      <c r="D5833" s="39"/>
      <c r="E5833" s="35"/>
      <c r="F5833" s="35"/>
    </row>
    <row r="5834" spans="2:6" outlineLevel="1" x14ac:dyDescent="0.25">
      <c r="B5834" s="33" t="s">
        <v>1522</v>
      </c>
      <c r="C5834" s="50"/>
      <c r="D5834" s="50"/>
      <c r="E5834" s="40" t="s">
        <v>13</v>
      </c>
      <c r="F5834" s="40">
        <f>SUM(F5835:F5838)</f>
        <v>508.436373</v>
      </c>
    </row>
    <row r="5835" spans="2:6" outlineLevel="1" x14ac:dyDescent="0.25">
      <c r="B5835" s="34" t="s">
        <v>1523</v>
      </c>
      <c r="C5835" s="39">
        <v>6.3E-2</v>
      </c>
      <c r="D5835" s="39" t="s">
        <v>252</v>
      </c>
      <c r="E5835" s="35">
        <v>4340.96</v>
      </c>
      <c r="F5835" s="35">
        <f>+C5835*E5835</f>
        <v>273.48048</v>
      </c>
    </row>
    <row r="5836" spans="2:6" outlineLevel="1" x14ac:dyDescent="0.25">
      <c r="B5836" s="34" t="s">
        <v>1516</v>
      </c>
      <c r="C5836" s="39">
        <v>0.33329999999999999</v>
      </c>
      <c r="D5836" s="39" t="s">
        <v>256</v>
      </c>
      <c r="E5836" s="35">
        <v>210.41</v>
      </c>
      <c r="F5836" s="35">
        <f>+C5836*E5836</f>
        <v>70.12965299999999</v>
      </c>
    </row>
    <row r="5837" spans="2:6" outlineLevel="1" x14ac:dyDescent="0.25">
      <c r="B5837" s="34" t="s">
        <v>1517</v>
      </c>
      <c r="C5837" s="39">
        <v>6.3E-2</v>
      </c>
      <c r="D5837" s="39" t="s">
        <v>252</v>
      </c>
      <c r="E5837" s="35">
        <v>802.48</v>
      </c>
      <c r="F5837" s="35">
        <f>+C5837*E5837</f>
        <v>50.556240000000003</v>
      </c>
    </row>
    <row r="5838" spans="2:6" outlineLevel="1" x14ac:dyDescent="0.25">
      <c r="B5838" s="34" t="s">
        <v>137</v>
      </c>
      <c r="C5838" s="39">
        <v>1</v>
      </c>
      <c r="D5838" s="39" t="s">
        <v>13</v>
      </c>
      <c r="E5838" s="35">
        <v>114.27</v>
      </c>
      <c r="F5838" s="35">
        <f>+C5838*E5838</f>
        <v>114.27</v>
      </c>
    </row>
    <row r="5839" spans="2:6" outlineLevel="1" x14ac:dyDescent="0.25">
      <c r="B5839" s="34"/>
      <c r="C5839" s="39"/>
      <c r="D5839" s="39"/>
      <c r="E5839" s="35"/>
      <c r="F5839" s="35"/>
    </row>
    <row r="5840" spans="2:6" outlineLevel="1" x14ac:dyDescent="0.25">
      <c r="B5840" s="33" t="s">
        <v>1524</v>
      </c>
      <c r="C5840" s="50"/>
      <c r="D5840" s="50"/>
      <c r="E5840" s="40" t="s">
        <v>290</v>
      </c>
      <c r="F5840" s="40">
        <f>SUM(F5841:F5843)</f>
        <v>114.94612000000001</v>
      </c>
    </row>
    <row r="5841" spans="1:6" outlineLevel="1" x14ac:dyDescent="0.25">
      <c r="B5841" s="34" t="s">
        <v>1379</v>
      </c>
      <c r="C5841" s="39">
        <v>1.0500000000000001E-2</v>
      </c>
      <c r="D5841" s="39" t="s">
        <v>252</v>
      </c>
      <c r="E5841" s="35">
        <v>4340.96</v>
      </c>
      <c r="F5841" s="35">
        <f>+C5841*E5841</f>
        <v>45.580080000000002</v>
      </c>
    </row>
    <row r="5842" spans="1:6" outlineLevel="1" x14ac:dyDescent="0.25">
      <c r="B5842" s="34" t="s">
        <v>1517</v>
      </c>
      <c r="C5842" s="39">
        <v>1.0500000000000001E-2</v>
      </c>
      <c r="D5842" s="39" t="s">
        <v>252</v>
      </c>
      <c r="E5842" s="35">
        <v>802.48</v>
      </c>
      <c r="F5842" s="35">
        <f>+C5842*E5842</f>
        <v>8.4260400000000004</v>
      </c>
    </row>
    <row r="5843" spans="1:6" outlineLevel="1" x14ac:dyDescent="0.25">
      <c r="B5843" s="34" t="s">
        <v>137</v>
      </c>
      <c r="C5843" s="39">
        <v>1</v>
      </c>
      <c r="D5843" s="39" t="s">
        <v>290</v>
      </c>
      <c r="E5843" s="35">
        <v>60.94</v>
      </c>
      <c r="F5843" s="35">
        <f>+C5843*E5843</f>
        <v>60.94</v>
      </c>
    </row>
    <row r="5845" spans="1:6" s="5" customFormat="1" x14ac:dyDescent="0.25">
      <c r="A5845" s="76"/>
      <c r="B5845" s="6" t="s">
        <v>1525</v>
      </c>
      <c r="C5845" s="48"/>
      <c r="D5845" s="48"/>
      <c r="E5845" s="7"/>
      <c r="F5845" s="7"/>
    </row>
    <row r="5846" spans="1:6" outlineLevel="1" x14ac:dyDescent="0.25">
      <c r="B5846" s="34"/>
      <c r="C5846" s="39"/>
      <c r="D5846" s="39"/>
      <c r="E5846" s="35"/>
      <c r="F5846" s="35"/>
    </row>
    <row r="5847" spans="1:6" outlineLevel="1" x14ac:dyDescent="0.25">
      <c r="B5847" s="33" t="s">
        <v>1526</v>
      </c>
      <c r="C5847" s="50" t="s">
        <v>154</v>
      </c>
      <c r="D5847" s="50">
        <v>537</v>
      </c>
      <c r="E5847" s="40" t="s">
        <v>13</v>
      </c>
      <c r="F5847" s="40">
        <f>SUM(F5848:F5850)</f>
        <v>5778.141259</v>
      </c>
    </row>
    <row r="5848" spans="1:6" outlineLevel="1" x14ac:dyDescent="0.25">
      <c r="B5848" s="34" t="s">
        <v>1527</v>
      </c>
      <c r="C5848" s="39">
        <v>1</v>
      </c>
      <c r="D5848" s="63" t="s">
        <v>13</v>
      </c>
      <c r="E5848" s="35">
        <v>4873.16</v>
      </c>
      <c r="F5848" s="35">
        <f>+C5848*E5848</f>
        <v>4873.16</v>
      </c>
    </row>
    <row r="5849" spans="1:6" outlineLevel="1" x14ac:dyDescent="0.25">
      <c r="B5849" s="34" t="s">
        <v>1528</v>
      </c>
      <c r="C5849" s="39">
        <v>2.0832999999999999</v>
      </c>
      <c r="D5849" s="63" t="s">
        <v>231</v>
      </c>
      <c r="E5849" s="35">
        <v>137.22999999999999</v>
      </c>
      <c r="F5849" s="35">
        <f>+C5849*E5849</f>
        <v>285.89125899999999</v>
      </c>
    </row>
    <row r="5850" spans="1:6" outlineLevel="1" x14ac:dyDescent="0.25">
      <c r="B5850" s="34" t="s">
        <v>1529</v>
      </c>
      <c r="C5850" s="39"/>
      <c r="D5850" s="63"/>
      <c r="E5850" s="35">
        <v>0.12</v>
      </c>
      <c r="F5850" s="35">
        <v>619.09</v>
      </c>
    </row>
    <row r="5851" spans="1:6" outlineLevel="1" x14ac:dyDescent="0.25">
      <c r="B5851" s="34"/>
      <c r="C5851" s="39"/>
      <c r="D5851" s="39"/>
      <c r="E5851" s="35"/>
      <c r="F5851" s="35"/>
    </row>
    <row r="5852" spans="1:6" outlineLevel="1" x14ac:dyDescent="0.25">
      <c r="B5852" s="33" t="s">
        <v>1530</v>
      </c>
      <c r="C5852" s="50" t="s">
        <v>154</v>
      </c>
      <c r="D5852" s="50">
        <v>479.03</v>
      </c>
      <c r="E5852" s="40" t="s">
        <v>13</v>
      </c>
      <c r="F5852" s="40">
        <f>SUM(F5853:F5855)</f>
        <v>5154.4112590000004</v>
      </c>
    </row>
    <row r="5853" spans="1:6" outlineLevel="1" x14ac:dyDescent="0.25">
      <c r="B5853" s="34" t="s">
        <v>1527</v>
      </c>
      <c r="C5853" s="39">
        <v>1</v>
      </c>
      <c r="D5853" s="63" t="str">
        <f>D$5327</f>
        <v>u</v>
      </c>
      <c r="E5853" s="35">
        <v>4316.26</v>
      </c>
      <c r="F5853" s="35">
        <f>+C5853*E5853</f>
        <v>4316.26</v>
      </c>
    </row>
    <row r="5854" spans="1:6" outlineLevel="1" x14ac:dyDescent="0.25">
      <c r="B5854" s="34" t="s">
        <v>1528</v>
      </c>
      <c r="C5854" s="39">
        <v>2.0832999999999999</v>
      </c>
      <c r="D5854" s="63" t="s">
        <v>231</v>
      </c>
      <c r="E5854" s="35">
        <v>137.22999999999999</v>
      </c>
      <c r="F5854" s="35">
        <f>+C5854*E5854</f>
        <v>285.89125899999999</v>
      </c>
    </row>
    <row r="5855" spans="1:6" outlineLevel="1" x14ac:dyDescent="0.25">
      <c r="B5855" s="34" t="s">
        <v>1529</v>
      </c>
      <c r="C5855" s="39"/>
      <c r="D5855" s="63"/>
      <c r="E5855" s="35">
        <v>0.12</v>
      </c>
      <c r="F5855" s="35">
        <v>552.26</v>
      </c>
    </row>
    <row r="5856" spans="1:6" outlineLevel="1" x14ac:dyDescent="0.25">
      <c r="B5856" s="34"/>
      <c r="C5856" s="39"/>
      <c r="D5856" s="39"/>
      <c r="E5856" s="35"/>
      <c r="F5856" s="35"/>
    </row>
    <row r="5857" spans="2:6" outlineLevel="1" x14ac:dyDescent="0.25">
      <c r="B5857" s="33" t="s">
        <v>1531</v>
      </c>
      <c r="C5857" s="50" t="s">
        <v>154</v>
      </c>
      <c r="D5857" s="50">
        <v>505.21</v>
      </c>
      <c r="E5857" s="40" t="s">
        <v>13</v>
      </c>
      <c r="F5857" s="40">
        <f>SUM(F5858:F5860)</f>
        <v>5436.0512589999998</v>
      </c>
    </row>
    <row r="5858" spans="2:6" outlineLevel="1" x14ac:dyDescent="0.25">
      <c r="B5858" s="34" t="s">
        <v>1527</v>
      </c>
      <c r="C5858" s="39">
        <v>1</v>
      </c>
      <c r="D5858" s="63" t="str">
        <f>D$5327</f>
        <v>u</v>
      </c>
      <c r="E5858" s="35">
        <v>4567.7299999999996</v>
      </c>
      <c r="F5858" s="35">
        <f>+C5858*E5858</f>
        <v>4567.7299999999996</v>
      </c>
    </row>
    <row r="5859" spans="2:6" outlineLevel="1" x14ac:dyDescent="0.25">
      <c r="B5859" s="34" t="s">
        <v>1528</v>
      </c>
      <c r="C5859" s="39">
        <v>2.0832999999999999</v>
      </c>
      <c r="D5859" s="63" t="s">
        <v>231</v>
      </c>
      <c r="E5859" s="35">
        <v>137.22999999999999</v>
      </c>
      <c r="F5859" s="35">
        <f>+C5859*E5859</f>
        <v>285.89125899999999</v>
      </c>
    </row>
    <row r="5860" spans="2:6" outlineLevel="1" x14ac:dyDescent="0.25">
      <c r="B5860" s="34" t="s">
        <v>1529</v>
      </c>
      <c r="C5860" s="39"/>
      <c r="D5860" s="63"/>
      <c r="E5860" s="35">
        <v>0.12</v>
      </c>
      <c r="F5860" s="35">
        <v>582.42999999999995</v>
      </c>
    </row>
    <row r="5861" spans="2:6" outlineLevel="1" x14ac:dyDescent="0.25">
      <c r="B5861" s="34"/>
      <c r="C5861" s="39"/>
      <c r="D5861" s="39"/>
      <c r="E5861" s="35"/>
      <c r="F5861" s="35"/>
    </row>
    <row r="5862" spans="2:6" outlineLevel="1" x14ac:dyDescent="0.25">
      <c r="B5862" s="33" t="s">
        <v>1532</v>
      </c>
      <c r="C5862" s="50" t="s">
        <v>154</v>
      </c>
      <c r="D5862" s="50">
        <v>495.53</v>
      </c>
      <c r="E5862" s="40" t="s">
        <v>13</v>
      </c>
      <c r="F5862" s="40">
        <f>SUM(F5863:F5865)</f>
        <v>5331.891259</v>
      </c>
    </row>
    <row r="5863" spans="2:6" outlineLevel="1" x14ac:dyDescent="0.25">
      <c r="B5863" s="34" t="s">
        <v>1527</v>
      </c>
      <c r="C5863" s="39">
        <v>1</v>
      </c>
      <c r="D5863" s="63" t="str">
        <f>D$5327</f>
        <v>u</v>
      </c>
      <c r="E5863" s="35">
        <v>4474.7299999999996</v>
      </c>
      <c r="F5863" s="35">
        <f>+C5863*E5863</f>
        <v>4474.7299999999996</v>
      </c>
    </row>
    <row r="5864" spans="2:6" outlineLevel="1" x14ac:dyDescent="0.25">
      <c r="B5864" s="34" t="s">
        <v>1528</v>
      </c>
      <c r="C5864" s="39">
        <v>2.0832999999999999</v>
      </c>
      <c r="D5864" s="63" t="s">
        <v>231</v>
      </c>
      <c r="E5864" s="35">
        <v>137.22999999999999</v>
      </c>
      <c r="F5864" s="35">
        <f>+C5864*E5864</f>
        <v>285.89125899999999</v>
      </c>
    </row>
    <row r="5865" spans="2:6" outlineLevel="1" x14ac:dyDescent="0.25">
      <c r="B5865" s="34" t="s">
        <v>1529</v>
      </c>
      <c r="C5865" s="39"/>
      <c r="D5865" s="63"/>
      <c r="E5865" s="35">
        <v>0.12</v>
      </c>
      <c r="F5865" s="35">
        <v>571.27</v>
      </c>
    </row>
    <row r="5866" spans="2:6" outlineLevel="1" x14ac:dyDescent="0.25">
      <c r="B5866" s="34"/>
      <c r="C5866" s="39"/>
      <c r="D5866" s="39"/>
      <c r="E5866" s="35"/>
      <c r="F5866" s="35"/>
    </row>
    <row r="5867" spans="2:6" outlineLevel="1" x14ac:dyDescent="0.25">
      <c r="B5867" s="33" t="s">
        <v>1533</v>
      </c>
      <c r="C5867" s="50" t="s">
        <v>154</v>
      </c>
      <c r="D5867" s="50">
        <v>394</v>
      </c>
      <c r="E5867" s="40" t="s">
        <v>13</v>
      </c>
      <c r="F5867" s="40">
        <f>SUM(F5868:F5870)</f>
        <v>4239.3937420000002</v>
      </c>
    </row>
    <row r="5868" spans="2:6" outlineLevel="1" x14ac:dyDescent="0.25">
      <c r="B5868" s="34" t="s">
        <v>1527</v>
      </c>
      <c r="C5868" s="39">
        <v>1</v>
      </c>
      <c r="D5868" s="63" t="str">
        <f>D$5327</f>
        <v>u</v>
      </c>
      <c r="E5868" s="35">
        <v>3706.55</v>
      </c>
      <c r="F5868" s="35">
        <f>+C5868*E5868</f>
        <v>3706.55</v>
      </c>
    </row>
    <row r="5869" spans="2:6" outlineLevel="1" x14ac:dyDescent="0.25">
      <c r="B5869" s="34" t="s">
        <v>1534</v>
      </c>
      <c r="C5869" s="39">
        <v>2.0832999999999999</v>
      </c>
      <c r="D5869" s="63" t="s">
        <v>231</v>
      </c>
      <c r="E5869" s="35">
        <v>37.74</v>
      </c>
      <c r="F5869" s="35">
        <f>+C5869*E5869</f>
        <v>78.623742000000007</v>
      </c>
    </row>
    <row r="5870" spans="2:6" outlineLevel="1" x14ac:dyDescent="0.25">
      <c r="B5870" s="34" t="s">
        <v>1529</v>
      </c>
      <c r="C5870" s="39"/>
      <c r="D5870" s="63"/>
      <c r="E5870" s="35">
        <v>0.12</v>
      </c>
      <c r="F5870" s="35">
        <v>454.22</v>
      </c>
    </row>
    <row r="5871" spans="2:6" outlineLevel="1" x14ac:dyDescent="0.25">
      <c r="B5871" s="34"/>
      <c r="C5871" s="39"/>
      <c r="D5871" s="39"/>
      <c r="E5871" s="35"/>
      <c r="F5871" s="35"/>
    </row>
    <row r="5872" spans="2:6" outlineLevel="1" x14ac:dyDescent="0.25">
      <c r="B5872" s="33" t="s">
        <v>1535</v>
      </c>
      <c r="C5872" s="50" t="s">
        <v>154</v>
      </c>
      <c r="D5872" s="50">
        <v>458.36</v>
      </c>
      <c r="E5872" s="40" t="s">
        <v>13</v>
      </c>
      <c r="F5872" s="40">
        <f>SUM(F5873:F5875)</f>
        <v>4931.9237419999999</v>
      </c>
    </row>
    <row r="5873" spans="1:6" outlineLevel="1" x14ac:dyDescent="0.25">
      <c r="B5873" s="34" t="s">
        <v>1527</v>
      </c>
      <c r="C5873" s="39">
        <v>1</v>
      </c>
      <c r="D5873" s="63" t="str">
        <f>D$5327</f>
        <v>u</v>
      </c>
      <c r="E5873" s="35">
        <v>4324.88</v>
      </c>
      <c r="F5873" s="35">
        <f>+C5873*E5873</f>
        <v>4324.88</v>
      </c>
    </row>
    <row r="5874" spans="1:6" outlineLevel="1" x14ac:dyDescent="0.25">
      <c r="B5874" s="34" t="s">
        <v>1534</v>
      </c>
      <c r="C5874" s="39">
        <v>2.0832999999999999</v>
      </c>
      <c r="D5874" s="63" t="s">
        <v>231</v>
      </c>
      <c r="E5874" s="35">
        <v>37.74</v>
      </c>
      <c r="F5874" s="35">
        <f>+C5874*E5874</f>
        <v>78.623742000000007</v>
      </c>
    </row>
    <row r="5875" spans="1:6" outlineLevel="1" x14ac:dyDescent="0.25">
      <c r="B5875" s="34" t="s">
        <v>1529</v>
      </c>
      <c r="C5875" s="39"/>
      <c r="D5875" s="63"/>
      <c r="E5875" s="35">
        <v>0.12</v>
      </c>
      <c r="F5875" s="35">
        <v>528.41999999999996</v>
      </c>
    </row>
    <row r="5876" spans="1:6" outlineLevel="1" x14ac:dyDescent="0.25">
      <c r="B5876" s="34"/>
      <c r="C5876" s="39"/>
      <c r="D5876" s="39"/>
      <c r="E5876" s="35"/>
      <c r="F5876" s="35"/>
    </row>
    <row r="5877" spans="1:6" outlineLevel="1" x14ac:dyDescent="0.25">
      <c r="B5877" s="33" t="s">
        <v>1536</v>
      </c>
      <c r="C5877" s="50" t="s">
        <v>154</v>
      </c>
      <c r="D5877" s="50">
        <v>338.6</v>
      </c>
      <c r="E5877" s="40" t="s">
        <v>13</v>
      </c>
      <c r="F5877" s="40">
        <f>SUM(F5878:F5880)</f>
        <v>3643.3037420000001</v>
      </c>
    </row>
    <row r="5878" spans="1:6" outlineLevel="1" x14ac:dyDescent="0.25">
      <c r="B5878" s="34" t="s">
        <v>1527</v>
      </c>
      <c r="C5878" s="39">
        <v>1</v>
      </c>
      <c r="D5878" s="63" t="str">
        <f>D$5327</f>
        <v>u</v>
      </c>
      <c r="E5878" s="35">
        <v>3174.33</v>
      </c>
      <c r="F5878" s="35">
        <f>+C5878*E5878</f>
        <v>3174.33</v>
      </c>
    </row>
    <row r="5879" spans="1:6" outlineLevel="1" x14ac:dyDescent="0.25">
      <c r="B5879" s="34" t="s">
        <v>1534</v>
      </c>
      <c r="C5879" s="39">
        <v>2.0832999999999999</v>
      </c>
      <c r="D5879" s="63" t="s">
        <v>231</v>
      </c>
      <c r="E5879" s="35">
        <v>37.74</v>
      </c>
      <c r="F5879" s="35">
        <f>+C5879*E5879</f>
        <v>78.623742000000007</v>
      </c>
    </row>
    <row r="5880" spans="1:6" outlineLevel="1" x14ac:dyDescent="0.25">
      <c r="B5880" s="34" t="s">
        <v>1529</v>
      </c>
      <c r="C5880" s="39"/>
      <c r="D5880" s="63"/>
      <c r="E5880" s="35">
        <v>0.12</v>
      </c>
      <c r="F5880" s="35">
        <v>390.35</v>
      </c>
    </row>
    <row r="5881" spans="1:6" x14ac:dyDescent="0.25">
      <c r="A5881" s="8"/>
    </row>
    <row r="5882" spans="1:6" x14ac:dyDescent="0.25">
      <c r="A5882" s="8"/>
    </row>
    <row r="5883" spans="1:6" x14ac:dyDescent="0.25">
      <c r="A5883" s="8"/>
    </row>
    <row r="5884" spans="1:6" x14ac:dyDescent="0.25">
      <c r="A5884" s="8"/>
    </row>
    <row r="5885" spans="1:6" x14ac:dyDescent="0.25">
      <c r="A5885" s="8"/>
    </row>
    <row r="5886" spans="1:6" x14ac:dyDescent="0.25">
      <c r="A5886" s="8"/>
    </row>
    <row r="5887" spans="1:6" x14ac:dyDescent="0.25">
      <c r="A5887" s="8"/>
    </row>
    <row r="5888" spans="1:6" x14ac:dyDescent="0.25">
      <c r="A5888" s="8"/>
    </row>
    <row r="5889" spans="1:1" x14ac:dyDescent="0.25">
      <c r="A5889" s="8"/>
    </row>
    <row r="5890" spans="1:1" x14ac:dyDescent="0.25">
      <c r="A5890" s="8"/>
    </row>
    <row r="5891" spans="1:1" x14ac:dyDescent="0.25">
      <c r="A5891" s="8"/>
    </row>
    <row r="5892" spans="1:1" x14ac:dyDescent="0.25">
      <c r="A5892" s="8"/>
    </row>
    <row r="5893" spans="1:1" x14ac:dyDescent="0.25">
      <c r="A5893" s="8"/>
    </row>
    <row r="5894" spans="1:1" x14ac:dyDescent="0.25">
      <c r="A5894" s="8"/>
    </row>
    <row r="5895" spans="1:1" x14ac:dyDescent="0.25">
      <c r="A5895" s="8"/>
    </row>
    <row r="5896" spans="1:1" x14ac:dyDescent="0.25">
      <c r="A5896" s="8"/>
    </row>
    <row r="5897" spans="1:1" x14ac:dyDescent="0.25">
      <c r="A5897" s="8"/>
    </row>
    <row r="5898" spans="1:1" x14ac:dyDescent="0.25">
      <c r="A5898" s="8"/>
    </row>
    <row r="5899" spans="1:1" x14ac:dyDescent="0.25">
      <c r="A5899" s="8"/>
    </row>
    <row r="5900" spans="1:1" x14ac:dyDescent="0.25">
      <c r="A5900" s="8"/>
    </row>
    <row r="5901" spans="1:1" x14ac:dyDescent="0.25">
      <c r="A5901" s="8"/>
    </row>
    <row r="5902" spans="1:1" x14ac:dyDescent="0.25">
      <c r="A5902" s="8"/>
    </row>
    <row r="5903" spans="1:1" x14ac:dyDescent="0.25">
      <c r="A5903" s="8"/>
    </row>
    <row r="5904" spans="1:1" x14ac:dyDescent="0.25">
      <c r="A5904" s="8"/>
    </row>
    <row r="5905" spans="1:1" x14ac:dyDescent="0.25">
      <c r="A5905" s="8"/>
    </row>
    <row r="5906" spans="1:1" x14ac:dyDescent="0.25">
      <c r="A5906" s="8"/>
    </row>
    <row r="5907" spans="1:1" x14ac:dyDescent="0.25">
      <c r="A5907" s="8"/>
    </row>
    <row r="5908" spans="1:1" x14ac:dyDescent="0.25">
      <c r="A5908" s="8"/>
    </row>
    <row r="5909" spans="1:1" x14ac:dyDescent="0.25">
      <c r="A5909" s="8"/>
    </row>
    <row r="5910" spans="1:1" x14ac:dyDescent="0.25">
      <c r="A5910" s="8"/>
    </row>
    <row r="5911" spans="1:1" x14ac:dyDescent="0.25">
      <c r="A5911" s="8"/>
    </row>
    <row r="5912" spans="1:1" x14ac:dyDescent="0.25">
      <c r="A5912" s="8"/>
    </row>
    <row r="5913" spans="1:1" x14ac:dyDescent="0.25">
      <c r="A5913" s="8"/>
    </row>
    <row r="5914" spans="1:1" x14ac:dyDescent="0.25">
      <c r="A5914" s="8"/>
    </row>
    <row r="5915" spans="1:1" x14ac:dyDescent="0.25">
      <c r="A5915" s="8"/>
    </row>
    <row r="5916" spans="1:1" x14ac:dyDescent="0.25">
      <c r="A5916" s="8"/>
    </row>
    <row r="5917" spans="1:1" x14ac:dyDescent="0.25">
      <c r="A5917" s="8"/>
    </row>
    <row r="5918" spans="1:1" x14ac:dyDescent="0.25">
      <c r="A5918" s="8"/>
    </row>
    <row r="5919" spans="1:1" x14ac:dyDescent="0.25">
      <c r="A5919" s="8"/>
    </row>
    <row r="5920" spans="1:1" x14ac:dyDescent="0.25">
      <c r="A5920" s="8"/>
    </row>
    <row r="5921" spans="1:1" x14ac:dyDescent="0.25">
      <c r="A5921" s="8"/>
    </row>
    <row r="5922" spans="1:1" x14ac:dyDescent="0.25">
      <c r="A5922" s="8"/>
    </row>
    <row r="5923" spans="1:1" x14ac:dyDescent="0.25">
      <c r="A5923" s="8"/>
    </row>
    <row r="5924" spans="1:1" x14ac:dyDescent="0.25">
      <c r="A5924" s="8"/>
    </row>
    <row r="5925" spans="1:1" x14ac:dyDescent="0.25">
      <c r="A5925" s="8"/>
    </row>
    <row r="5926" spans="1:1" x14ac:dyDescent="0.25">
      <c r="A5926" s="8"/>
    </row>
    <row r="5927" spans="1:1" x14ac:dyDescent="0.25">
      <c r="A5927" s="8"/>
    </row>
    <row r="5928" spans="1:1" x14ac:dyDescent="0.25">
      <c r="A5928" s="8"/>
    </row>
    <row r="5929" spans="1:1" x14ac:dyDescent="0.25">
      <c r="A5929" s="8"/>
    </row>
    <row r="5930" spans="1:1" x14ac:dyDescent="0.25">
      <c r="A5930" s="8"/>
    </row>
    <row r="5931" spans="1:1" x14ac:dyDescent="0.25">
      <c r="A5931" s="8"/>
    </row>
    <row r="5932" spans="1:1" x14ac:dyDescent="0.25">
      <c r="A5932" s="8"/>
    </row>
    <row r="5933" spans="1:1" x14ac:dyDescent="0.25">
      <c r="A5933" s="8"/>
    </row>
    <row r="5934" spans="1:1" x14ac:dyDescent="0.25">
      <c r="A5934" s="8"/>
    </row>
    <row r="5935" spans="1:1" x14ac:dyDescent="0.25">
      <c r="A5935" s="8"/>
    </row>
    <row r="5936" spans="1:1" x14ac:dyDescent="0.25">
      <c r="A5936" s="8"/>
    </row>
    <row r="5937" spans="1:1" x14ac:dyDescent="0.25">
      <c r="A5937" s="8"/>
    </row>
    <row r="5938" spans="1:1" x14ac:dyDescent="0.25">
      <c r="A5938" s="8"/>
    </row>
    <row r="5939" spans="1:1" x14ac:dyDescent="0.25">
      <c r="A5939" s="8"/>
    </row>
    <row r="5940" spans="1:1" x14ac:dyDescent="0.25">
      <c r="A5940" s="8"/>
    </row>
    <row r="5941" spans="1:1" x14ac:dyDescent="0.25">
      <c r="A5941" s="8"/>
    </row>
    <row r="5942" spans="1:1" x14ac:dyDescent="0.25">
      <c r="A5942" s="8"/>
    </row>
    <row r="5943" spans="1:1" x14ac:dyDescent="0.25">
      <c r="A5943" s="8"/>
    </row>
    <row r="5944" spans="1:1" x14ac:dyDescent="0.25">
      <c r="A5944" s="8"/>
    </row>
    <row r="5945" spans="1:1" x14ac:dyDescent="0.25">
      <c r="A5945" s="8"/>
    </row>
    <row r="5946" spans="1:1" x14ac:dyDescent="0.25">
      <c r="A5946" s="8"/>
    </row>
    <row r="5947" spans="1:1" x14ac:dyDescent="0.25">
      <c r="A5947" s="8"/>
    </row>
    <row r="5948" spans="1:1" x14ac:dyDescent="0.25">
      <c r="A5948" s="8"/>
    </row>
    <row r="5949" spans="1:1" x14ac:dyDescent="0.25">
      <c r="A5949" s="8"/>
    </row>
    <row r="5950" spans="1:1" x14ac:dyDescent="0.25">
      <c r="A5950" s="8"/>
    </row>
    <row r="5951" spans="1:1" x14ac:dyDescent="0.25">
      <c r="A5951" s="8"/>
    </row>
    <row r="5952" spans="1:1" x14ac:dyDescent="0.25">
      <c r="A5952" s="8"/>
    </row>
    <row r="5953" spans="1:1" x14ac:dyDescent="0.25">
      <c r="A5953" s="8"/>
    </row>
    <row r="5954" spans="1:1" x14ac:dyDescent="0.25">
      <c r="A5954" s="8"/>
    </row>
    <row r="5955" spans="1:1" x14ac:dyDescent="0.25">
      <c r="A5955" s="8"/>
    </row>
    <row r="5956" spans="1:1" x14ac:dyDescent="0.25">
      <c r="A5956" s="8"/>
    </row>
    <row r="5957" spans="1:1" x14ac:dyDescent="0.25">
      <c r="A5957" s="8"/>
    </row>
    <row r="5958" spans="1:1" x14ac:dyDescent="0.25">
      <c r="A5958" s="8"/>
    </row>
    <row r="5959" spans="1:1" x14ac:dyDescent="0.25">
      <c r="A5959" s="8"/>
    </row>
    <row r="5960" spans="1:1" x14ac:dyDescent="0.25">
      <c r="A5960" s="8"/>
    </row>
    <row r="5961" spans="1:1" x14ac:dyDescent="0.25">
      <c r="A5961" s="8"/>
    </row>
    <row r="5962" spans="1:1" x14ac:dyDescent="0.25">
      <c r="A5962" s="8"/>
    </row>
    <row r="5963" spans="1:1" x14ac:dyDescent="0.25">
      <c r="A5963" s="8"/>
    </row>
    <row r="5964" spans="1:1" x14ac:dyDescent="0.25">
      <c r="A5964" s="8"/>
    </row>
    <row r="5965" spans="1:1" x14ac:dyDescent="0.25">
      <c r="A5965" s="8"/>
    </row>
    <row r="5966" spans="1:1" x14ac:dyDescent="0.25">
      <c r="A5966" s="8"/>
    </row>
    <row r="5967" spans="1:1" x14ac:dyDescent="0.25">
      <c r="A5967" s="8"/>
    </row>
    <row r="5968" spans="1:1" x14ac:dyDescent="0.25">
      <c r="A5968" s="8"/>
    </row>
    <row r="5969" spans="1:1" x14ac:dyDescent="0.25">
      <c r="A5969" s="8"/>
    </row>
    <row r="5970" spans="1:1" x14ac:dyDescent="0.25">
      <c r="A5970" s="8"/>
    </row>
    <row r="5971" spans="1:1" x14ac:dyDescent="0.25">
      <c r="A5971" s="8"/>
    </row>
    <row r="5972" spans="1:1" x14ac:dyDescent="0.25">
      <c r="A5972" s="8"/>
    </row>
    <row r="5973" spans="1:1" x14ac:dyDescent="0.25">
      <c r="A5973" s="8"/>
    </row>
    <row r="5974" spans="1:1" x14ac:dyDescent="0.25">
      <c r="A5974" s="8"/>
    </row>
    <row r="5975" spans="1:1" x14ac:dyDescent="0.25">
      <c r="A5975" s="8"/>
    </row>
    <row r="5976" spans="1:1" x14ac:dyDescent="0.25">
      <c r="A5976" s="8"/>
    </row>
    <row r="5977" spans="1:1" x14ac:dyDescent="0.25">
      <c r="A5977" s="8"/>
    </row>
    <row r="5978" spans="1:1" x14ac:dyDescent="0.25">
      <c r="A5978" s="8"/>
    </row>
    <row r="5979" spans="1:1" x14ac:dyDescent="0.25">
      <c r="A5979" s="8"/>
    </row>
    <row r="5980" spans="1:1" x14ac:dyDescent="0.25">
      <c r="A5980" s="8"/>
    </row>
    <row r="5981" spans="1:1" x14ac:dyDescent="0.25">
      <c r="A5981" s="8"/>
    </row>
    <row r="5982" spans="1:1" x14ac:dyDescent="0.25">
      <c r="A5982" s="8"/>
    </row>
    <row r="5983" spans="1:1" x14ac:dyDescent="0.25">
      <c r="A5983" s="8"/>
    </row>
    <row r="5984" spans="1:1" x14ac:dyDescent="0.25">
      <c r="A5984" s="8"/>
    </row>
    <row r="5985" spans="1:1" x14ac:dyDescent="0.25">
      <c r="A5985" s="8"/>
    </row>
    <row r="5986" spans="1:1" x14ac:dyDescent="0.25">
      <c r="A5986" s="8"/>
    </row>
    <row r="5987" spans="1:1" x14ac:dyDescent="0.25">
      <c r="A5987" s="8"/>
    </row>
    <row r="5988" spans="1:1" x14ac:dyDescent="0.25">
      <c r="A5988" s="8"/>
    </row>
    <row r="5989" spans="1:1" x14ac:dyDescent="0.25">
      <c r="A5989" s="8"/>
    </row>
    <row r="5990" spans="1:1" x14ac:dyDescent="0.25">
      <c r="A5990" s="8"/>
    </row>
    <row r="5991" spans="1:1" x14ac:dyDescent="0.25">
      <c r="A5991" s="8"/>
    </row>
    <row r="5992" spans="1:1" x14ac:dyDescent="0.25">
      <c r="A5992" s="8"/>
    </row>
    <row r="5993" spans="1:1" x14ac:dyDescent="0.25">
      <c r="A5993" s="8"/>
    </row>
    <row r="5994" spans="1:1" x14ac:dyDescent="0.25">
      <c r="A5994" s="8"/>
    </row>
    <row r="5995" spans="1:1" x14ac:dyDescent="0.25">
      <c r="A5995" s="8"/>
    </row>
    <row r="5996" spans="1:1" x14ac:dyDescent="0.25">
      <c r="A5996" s="8"/>
    </row>
    <row r="5997" spans="1:1" x14ac:dyDescent="0.25">
      <c r="A5997" s="8"/>
    </row>
    <row r="5998" spans="1:1" x14ac:dyDescent="0.25">
      <c r="A5998" s="8"/>
    </row>
    <row r="5999" spans="1:1" x14ac:dyDescent="0.25">
      <c r="A5999" s="8"/>
    </row>
    <row r="6000" spans="1:1" x14ac:dyDescent="0.25">
      <c r="A6000" s="8"/>
    </row>
    <row r="6001" spans="1:1" x14ac:dyDescent="0.25">
      <c r="A6001" s="8"/>
    </row>
    <row r="6002" spans="1:1" x14ac:dyDescent="0.25">
      <c r="A6002" s="8"/>
    </row>
    <row r="6003" spans="1:1" x14ac:dyDescent="0.25">
      <c r="A6003" s="8"/>
    </row>
    <row r="6004" spans="1:1" x14ac:dyDescent="0.25">
      <c r="A6004" s="8"/>
    </row>
    <row r="6005" spans="1:1" x14ac:dyDescent="0.25">
      <c r="A6005" s="8"/>
    </row>
    <row r="6006" spans="1:1" x14ac:dyDescent="0.25">
      <c r="A6006" s="8"/>
    </row>
    <row r="6007" spans="1:1" x14ac:dyDescent="0.25">
      <c r="A6007" s="8"/>
    </row>
    <row r="6008" spans="1:1" x14ac:dyDescent="0.25">
      <c r="A6008" s="8"/>
    </row>
    <row r="6009" spans="1:1" x14ac:dyDescent="0.25">
      <c r="A6009" s="8"/>
    </row>
    <row r="6010" spans="1:1" x14ac:dyDescent="0.25">
      <c r="A6010" s="8"/>
    </row>
    <row r="6011" spans="1:1" x14ac:dyDescent="0.25">
      <c r="A6011" s="8"/>
    </row>
    <row r="6012" spans="1:1" x14ac:dyDescent="0.25">
      <c r="A6012" s="8"/>
    </row>
    <row r="6013" spans="1:1" x14ac:dyDescent="0.25">
      <c r="A6013" s="8"/>
    </row>
    <row r="6014" spans="1:1" x14ac:dyDescent="0.25">
      <c r="A6014" s="8"/>
    </row>
    <row r="6015" spans="1:1" x14ac:dyDescent="0.25">
      <c r="A6015" s="8"/>
    </row>
    <row r="6016" spans="1:1" x14ac:dyDescent="0.25">
      <c r="A6016" s="8"/>
    </row>
    <row r="6017" spans="1:1" x14ac:dyDescent="0.25">
      <c r="A6017" s="8"/>
    </row>
    <row r="6018" spans="1:1" x14ac:dyDescent="0.25">
      <c r="A6018" s="8"/>
    </row>
    <row r="6019" spans="1:1" x14ac:dyDescent="0.25">
      <c r="A6019" s="8"/>
    </row>
    <row r="6020" spans="1:1" x14ac:dyDescent="0.25">
      <c r="A6020" s="8"/>
    </row>
    <row r="6021" spans="1:1" x14ac:dyDescent="0.25">
      <c r="A6021" s="8"/>
    </row>
    <row r="6022" spans="1:1" x14ac:dyDescent="0.25">
      <c r="A6022" s="8"/>
    </row>
    <row r="6023" spans="1:1" x14ac:dyDescent="0.25">
      <c r="A6023" s="8"/>
    </row>
    <row r="6024" spans="1:1" x14ac:dyDescent="0.25">
      <c r="A6024" s="8"/>
    </row>
    <row r="6025" spans="1:1" x14ac:dyDescent="0.25">
      <c r="A6025" s="8"/>
    </row>
    <row r="6026" spans="1:1" x14ac:dyDescent="0.25">
      <c r="A6026" s="8"/>
    </row>
    <row r="6027" spans="1:1" x14ac:dyDescent="0.25">
      <c r="A6027" s="8"/>
    </row>
    <row r="6028" spans="1:1" x14ac:dyDescent="0.25">
      <c r="A6028" s="8"/>
    </row>
    <row r="6029" spans="1:1" x14ac:dyDescent="0.25">
      <c r="A6029" s="8"/>
    </row>
    <row r="6030" spans="1:1" x14ac:dyDescent="0.25">
      <c r="A6030" s="8"/>
    </row>
    <row r="6031" spans="1:1" x14ac:dyDescent="0.25">
      <c r="A6031" s="8"/>
    </row>
    <row r="6032" spans="1:1" x14ac:dyDescent="0.25">
      <c r="A6032" s="8"/>
    </row>
    <row r="6033" spans="1:1" x14ac:dyDescent="0.25">
      <c r="A6033" s="8"/>
    </row>
    <row r="6034" spans="1:1" x14ac:dyDescent="0.25">
      <c r="A6034" s="8"/>
    </row>
    <row r="6035" spans="1:1" x14ac:dyDescent="0.25">
      <c r="A6035" s="8"/>
    </row>
    <row r="6036" spans="1:1" x14ac:dyDescent="0.25">
      <c r="A6036" s="8"/>
    </row>
    <row r="6037" spans="1:1" x14ac:dyDescent="0.25">
      <c r="A6037" s="8"/>
    </row>
    <row r="6038" spans="1:1" x14ac:dyDescent="0.25">
      <c r="A6038" s="8"/>
    </row>
    <row r="6039" spans="1:1" x14ac:dyDescent="0.25">
      <c r="A6039" s="8"/>
    </row>
    <row r="6040" spans="1:1" x14ac:dyDescent="0.25">
      <c r="A6040" s="8"/>
    </row>
    <row r="6041" spans="1:1" x14ac:dyDescent="0.25">
      <c r="A6041" s="8"/>
    </row>
    <row r="6042" spans="1:1" x14ac:dyDescent="0.25">
      <c r="A6042" s="8"/>
    </row>
    <row r="6043" spans="1:1" x14ac:dyDescent="0.25">
      <c r="A6043" s="8"/>
    </row>
    <row r="6044" spans="1:1" x14ac:dyDescent="0.25">
      <c r="A6044" s="8"/>
    </row>
    <row r="6045" spans="1:1" x14ac:dyDescent="0.25">
      <c r="A6045" s="8"/>
    </row>
    <row r="6046" spans="1:1" x14ac:dyDescent="0.25">
      <c r="A6046" s="8"/>
    </row>
    <row r="6047" spans="1:1" x14ac:dyDescent="0.25">
      <c r="A6047" s="8"/>
    </row>
    <row r="6048" spans="1:1" x14ac:dyDescent="0.25">
      <c r="A6048" s="8"/>
    </row>
    <row r="6049" spans="1:1" x14ac:dyDescent="0.25">
      <c r="A6049" s="8"/>
    </row>
    <row r="6050" spans="1:1" x14ac:dyDescent="0.25">
      <c r="A6050" s="8"/>
    </row>
    <row r="6051" spans="1:1" x14ac:dyDescent="0.25">
      <c r="A6051" s="8"/>
    </row>
    <row r="6052" spans="1:1" x14ac:dyDescent="0.25">
      <c r="A6052" s="8"/>
    </row>
    <row r="6053" spans="1:1" x14ac:dyDescent="0.25">
      <c r="A6053" s="8"/>
    </row>
    <row r="6054" spans="1:1" x14ac:dyDescent="0.25">
      <c r="A6054" s="8"/>
    </row>
    <row r="6055" spans="1:1" x14ac:dyDescent="0.25">
      <c r="A6055" s="8"/>
    </row>
    <row r="6056" spans="1:1" x14ac:dyDescent="0.25">
      <c r="A6056" s="8"/>
    </row>
    <row r="6057" spans="1:1" x14ac:dyDescent="0.25">
      <c r="A6057" s="8"/>
    </row>
    <row r="6058" spans="1:1" x14ac:dyDescent="0.25">
      <c r="A6058" s="8"/>
    </row>
    <row r="6059" spans="1:1" x14ac:dyDescent="0.25">
      <c r="A6059" s="8"/>
    </row>
    <row r="6060" spans="1:1" x14ac:dyDescent="0.25">
      <c r="A6060" s="8"/>
    </row>
    <row r="6061" spans="1:1" x14ac:dyDescent="0.25">
      <c r="A6061" s="8"/>
    </row>
    <row r="6062" spans="1:1" x14ac:dyDescent="0.25">
      <c r="A6062" s="8"/>
    </row>
    <row r="6063" spans="1:1" x14ac:dyDescent="0.25">
      <c r="A6063" s="8"/>
    </row>
    <row r="6064" spans="1:1" x14ac:dyDescent="0.25">
      <c r="A6064" s="8"/>
    </row>
    <row r="6065" spans="1:1" x14ac:dyDescent="0.25">
      <c r="A6065" s="8"/>
    </row>
    <row r="6066" spans="1:1" x14ac:dyDescent="0.25">
      <c r="A6066" s="8"/>
    </row>
    <row r="6067" spans="1:1" x14ac:dyDescent="0.25">
      <c r="A6067" s="8"/>
    </row>
    <row r="6068" spans="1:1" x14ac:dyDescent="0.25">
      <c r="A6068" s="8"/>
    </row>
    <row r="6069" spans="1:1" x14ac:dyDescent="0.25">
      <c r="A6069" s="8"/>
    </row>
    <row r="6070" spans="1:1" x14ac:dyDescent="0.25">
      <c r="A6070" s="8"/>
    </row>
    <row r="6071" spans="1:1" x14ac:dyDescent="0.25">
      <c r="A6071" s="8"/>
    </row>
    <row r="6072" spans="1:1" x14ac:dyDescent="0.25">
      <c r="A6072" s="8"/>
    </row>
    <row r="6073" spans="1:1" x14ac:dyDescent="0.25">
      <c r="A6073" s="8"/>
    </row>
    <row r="6074" spans="1:1" x14ac:dyDescent="0.25">
      <c r="A6074" s="8"/>
    </row>
    <row r="6075" spans="1:1" x14ac:dyDescent="0.25">
      <c r="A6075" s="8"/>
    </row>
    <row r="6076" spans="1:1" x14ac:dyDescent="0.25">
      <c r="A6076" s="8"/>
    </row>
    <row r="6077" spans="1:1" x14ac:dyDescent="0.25">
      <c r="A6077" s="8"/>
    </row>
    <row r="6078" spans="1:1" x14ac:dyDescent="0.25">
      <c r="A6078" s="8"/>
    </row>
    <row r="6079" spans="1:1" x14ac:dyDescent="0.25">
      <c r="A6079" s="8"/>
    </row>
    <row r="6080" spans="1:1" x14ac:dyDescent="0.25">
      <c r="A6080" s="8"/>
    </row>
    <row r="6081" spans="1:1" x14ac:dyDescent="0.25">
      <c r="A6081" s="8"/>
    </row>
    <row r="6082" spans="1:1" x14ac:dyDescent="0.25">
      <c r="A6082" s="8"/>
    </row>
    <row r="6083" spans="1:1" x14ac:dyDescent="0.25">
      <c r="A6083" s="8"/>
    </row>
    <row r="6084" spans="1:1" x14ac:dyDescent="0.25">
      <c r="A6084" s="8"/>
    </row>
    <row r="6085" spans="1:1" x14ac:dyDescent="0.25">
      <c r="A6085" s="8"/>
    </row>
    <row r="6086" spans="1:1" x14ac:dyDescent="0.25">
      <c r="A6086" s="8"/>
    </row>
    <row r="6087" spans="1:1" x14ac:dyDescent="0.25">
      <c r="A6087" s="8"/>
    </row>
    <row r="6088" spans="1:1" x14ac:dyDescent="0.25">
      <c r="A6088" s="8"/>
    </row>
    <row r="6089" spans="1:1" x14ac:dyDescent="0.25">
      <c r="A6089" s="8"/>
    </row>
    <row r="6090" spans="1:1" x14ac:dyDescent="0.25">
      <c r="A6090" s="8"/>
    </row>
    <row r="6091" spans="1:1" x14ac:dyDescent="0.25">
      <c r="A6091" s="8"/>
    </row>
    <row r="6092" spans="1:1" x14ac:dyDescent="0.25">
      <c r="A6092" s="8"/>
    </row>
    <row r="6093" spans="1:1" x14ac:dyDescent="0.25">
      <c r="A6093" s="8"/>
    </row>
    <row r="6094" spans="1:1" x14ac:dyDescent="0.25">
      <c r="A6094" s="8"/>
    </row>
    <row r="6095" spans="1:1" x14ac:dyDescent="0.25">
      <c r="A6095" s="8"/>
    </row>
    <row r="6096" spans="1:1" x14ac:dyDescent="0.25">
      <c r="A6096" s="8"/>
    </row>
    <row r="6097" spans="1:1" x14ac:dyDescent="0.25">
      <c r="A6097" s="8"/>
    </row>
    <row r="6098" spans="1:1" x14ac:dyDescent="0.25">
      <c r="A6098" s="8"/>
    </row>
    <row r="6099" spans="1:1" x14ac:dyDescent="0.25">
      <c r="A6099" s="8"/>
    </row>
    <row r="6100" spans="1:1" x14ac:dyDescent="0.25">
      <c r="A6100" s="8"/>
    </row>
    <row r="6101" spans="1:1" x14ac:dyDescent="0.25">
      <c r="A6101" s="8"/>
    </row>
    <row r="6102" spans="1:1" x14ac:dyDescent="0.25">
      <c r="A6102" s="8"/>
    </row>
    <row r="6103" spans="1:1" x14ac:dyDescent="0.25">
      <c r="A6103" s="8"/>
    </row>
    <row r="6104" spans="1:1" x14ac:dyDescent="0.25">
      <c r="A6104" s="8"/>
    </row>
    <row r="6105" spans="1:1" x14ac:dyDescent="0.25">
      <c r="A6105" s="8"/>
    </row>
    <row r="6106" spans="1:1" x14ac:dyDescent="0.25">
      <c r="A6106" s="8"/>
    </row>
    <row r="6107" spans="1:1" x14ac:dyDescent="0.25">
      <c r="A6107" s="8"/>
    </row>
    <row r="6108" spans="1:1" x14ac:dyDescent="0.25">
      <c r="A6108" s="8"/>
    </row>
    <row r="6109" spans="1:1" x14ac:dyDescent="0.25">
      <c r="A6109" s="8"/>
    </row>
    <row r="6110" spans="1:1" x14ac:dyDescent="0.25">
      <c r="A6110" s="8"/>
    </row>
    <row r="6111" spans="1:1" x14ac:dyDescent="0.25">
      <c r="A6111" s="8"/>
    </row>
    <row r="6112" spans="1:1" x14ac:dyDescent="0.25">
      <c r="A6112" s="8"/>
    </row>
    <row r="6113" spans="1:1" x14ac:dyDescent="0.25">
      <c r="A6113" s="8"/>
    </row>
    <row r="6114" spans="1:1" x14ac:dyDescent="0.25">
      <c r="A6114" s="8"/>
    </row>
    <row r="6115" spans="1:1" x14ac:dyDescent="0.25">
      <c r="A6115" s="8"/>
    </row>
    <row r="6116" spans="1:1" x14ac:dyDescent="0.25">
      <c r="A6116" s="8"/>
    </row>
    <row r="6117" spans="1:1" x14ac:dyDescent="0.25">
      <c r="A6117" s="8"/>
    </row>
    <row r="6118" spans="1:1" x14ac:dyDescent="0.25">
      <c r="A6118" s="8"/>
    </row>
    <row r="6119" spans="1:1" x14ac:dyDescent="0.25">
      <c r="A6119" s="8"/>
    </row>
    <row r="6120" spans="1:1" x14ac:dyDescent="0.25">
      <c r="A6120" s="8"/>
    </row>
    <row r="6121" spans="1:1" x14ac:dyDescent="0.25">
      <c r="A6121" s="8"/>
    </row>
    <row r="6122" spans="1:1" x14ac:dyDescent="0.25">
      <c r="A6122" s="8"/>
    </row>
    <row r="6123" spans="1:1" x14ac:dyDescent="0.25">
      <c r="A6123" s="8"/>
    </row>
    <row r="6124" spans="1:1" x14ac:dyDescent="0.25">
      <c r="A6124" s="8"/>
    </row>
    <row r="6125" spans="1:1" x14ac:dyDescent="0.25">
      <c r="A6125" s="8"/>
    </row>
    <row r="6126" spans="1:1" x14ac:dyDescent="0.25">
      <c r="A6126" s="8"/>
    </row>
    <row r="6127" spans="1:1" x14ac:dyDescent="0.25">
      <c r="A6127" s="8"/>
    </row>
    <row r="6128" spans="1:1" x14ac:dyDescent="0.25">
      <c r="A6128" s="8"/>
    </row>
    <row r="6129" spans="1:1" x14ac:dyDescent="0.25">
      <c r="A6129" s="8"/>
    </row>
    <row r="6130" spans="1:1" x14ac:dyDescent="0.25">
      <c r="A6130" s="8"/>
    </row>
    <row r="6131" spans="1:1" x14ac:dyDescent="0.25">
      <c r="A6131" s="8"/>
    </row>
    <row r="6132" spans="1:1" x14ac:dyDescent="0.25">
      <c r="A6132" s="8"/>
    </row>
    <row r="6133" spans="1:1" x14ac:dyDescent="0.25">
      <c r="A6133" s="8"/>
    </row>
    <row r="6134" spans="1:1" x14ac:dyDescent="0.25">
      <c r="A6134" s="8"/>
    </row>
    <row r="6135" spans="1:1" x14ac:dyDescent="0.25">
      <c r="A6135" s="8"/>
    </row>
    <row r="6136" spans="1:1" x14ac:dyDescent="0.25">
      <c r="A6136" s="8"/>
    </row>
    <row r="6137" spans="1:1" x14ac:dyDescent="0.25">
      <c r="A6137" s="8"/>
    </row>
    <row r="6138" spans="1:1" x14ac:dyDescent="0.25">
      <c r="A6138" s="8"/>
    </row>
    <row r="6139" spans="1:1" x14ac:dyDescent="0.25">
      <c r="A6139" s="8"/>
    </row>
    <row r="6140" spans="1:1" x14ac:dyDescent="0.25">
      <c r="A6140" s="8"/>
    </row>
    <row r="6141" spans="1:1" x14ac:dyDescent="0.25">
      <c r="A6141" s="8"/>
    </row>
    <row r="6142" spans="1:1" x14ac:dyDescent="0.25">
      <c r="A6142" s="8"/>
    </row>
    <row r="6143" spans="1:1" x14ac:dyDescent="0.25">
      <c r="A6143" s="8"/>
    </row>
    <row r="6144" spans="1:1" x14ac:dyDescent="0.25">
      <c r="A6144" s="8"/>
    </row>
    <row r="6145" spans="1:1" x14ac:dyDescent="0.25">
      <c r="A6145" s="8"/>
    </row>
    <row r="6146" spans="1:1" x14ac:dyDescent="0.25">
      <c r="A6146" s="8"/>
    </row>
    <row r="6147" spans="1:1" x14ac:dyDescent="0.25">
      <c r="A6147" s="8"/>
    </row>
    <row r="6148" spans="1:1" x14ac:dyDescent="0.25">
      <c r="A6148" s="8"/>
    </row>
    <row r="6149" spans="1:1" x14ac:dyDescent="0.25">
      <c r="A6149" s="8"/>
    </row>
    <row r="6150" spans="1:1" x14ac:dyDescent="0.25">
      <c r="A6150" s="8"/>
    </row>
    <row r="6151" spans="1:1" x14ac:dyDescent="0.25">
      <c r="A6151" s="8"/>
    </row>
    <row r="6152" spans="1:1" x14ac:dyDescent="0.25">
      <c r="A6152" s="8"/>
    </row>
    <row r="6153" spans="1:1" x14ac:dyDescent="0.25">
      <c r="A6153" s="8"/>
    </row>
    <row r="6154" spans="1:1" x14ac:dyDescent="0.25">
      <c r="A6154" s="8"/>
    </row>
    <row r="6155" spans="1:1" x14ac:dyDescent="0.25">
      <c r="A6155" s="8"/>
    </row>
    <row r="6156" spans="1:1" x14ac:dyDescent="0.25">
      <c r="A6156" s="8"/>
    </row>
    <row r="6157" spans="1:1" x14ac:dyDescent="0.25">
      <c r="A6157" s="8"/>
    </row>
    <row r="6158" spans="1:1" x14ac:dyDescent="0.25">
      <c r="A6158" s="8"/>
    </row>
    <row r="6159" spans="1:1" x14ac:dyDescent="0.25">
      <c r="A6159" s="8"/>
    </row>
    <row r="6160" spans="1:1" x14ac:dyDescent="0.25">
      <c r="A6160" s="8"/>
    </row>
    <row r="6161" spans="1:1" x14ac:dyDescent="0.25">
      <c r="A6161" s="8"/>
    </row>
    <row r="6162" spans="1:1" x14ac:dyDescent="0.25">
      <c r="A6162" s="8"/>
    </row>
    <row r="6163" spans="1:1" x14ac:dyDescent="0.25">
      <c r="A6163" s="8"/>
    </row>
    <row r="6164" spans="1:1" x14ac:dyDescent="0.25">
      <c r="A6164" s="8"/>
    </row>
    <row r="6165" spans="1:1" x14ac:dyDescent="0.25">
      <c r="A6165" s="8"/>
    </row>
    <row r="6166" spans="1:1" x14ac:dyDescent="0.25">
      <c r="A6166" s="8"/>
    </row>
    <row r="6167" spans="1:1" x14ac:dyDescent="0.25">
      <c r="A6167" s="8"/>
    </row>
    <row r="6168" spans="1:1" x14ac:dyDescent="0.25">
      <c r="A6168" s="8"/>
    </row>
    <row r="6169" spans="1:1" x14ac:dyDescent="0.25">
      <c r="A6169" s="8"/>
    </row>
    <row r="6170" spans="1:1" x14ac:dyDescent="0.25">
      <c r="A6170" s="8"/>
    </row>
    <row r="6171" spans="1:1" x14ac:dyDescent="0.25">
      <c r="A6171" s="8"/>
    </row>
    <row r="6172" spans="1:1" x14ac:dyDescent="0.25">
      <c r="A6172" s="8"/>
    </row>
    <row r="6173" spans="1:1" x14ac:dyDescent="0.25">
      <c r="A6173" s="8"/>
    </row>
    <row r="6174" spans="1:1" x14ac:dyDescent="0.25">
      <c r="A6174" s="8"/>
    </row>
    <row r="6175" spans="1:1" x14ac:dyDescent="0.25">
      <c r="A6175" s="8"/>
    </row>
    <row r="6176" spans="1:1" x14ac:dyDescent="0.25">
      <c r="A6176" s="8"/>
    </row>
    <row r="6177" spans="1:1" x14ac:dyDescent="0.25">
      <c r="A6177" s="8"/>
    </row>
    <row r="6178" spans="1:1" x14ac:dyDescent="0.25">
      <c r="A6178" s="8"/>
    </row>
    <row r="6179" spans="1:1" x14ac:dyDescent="0.25">
      <c r="A6179" s="8"/>
    </row>
    <row r="6180" spans="1:1" x14ac:dyDescent="0.25">
      <c r="A6180" s="8"/>
    </row>
    <row r="6181" spans="1:1" x14ac:dyDescent="0.25">
      <c r="A6181" s="8"/>
    </row>
    <row r="6182" spans="1:1" x14ac:dyDescent="0.25">
      <c r="A6182" s="8"/>
    </row>
    <row r="6183" spans="1:1" x14ac:dyDescent="0.25">
      <c r="A6183" s="8"/>
    </row>
    <row r="6184" spans="1:1" x14ac:dyDescent="0.25">
      <c r="A6184" s="8"/>
    </row>
    <row r="6185" spans="1:1" x14ac:dyDescent="0.25">
      <c r="A6185" s="8"/>
    </row>
    <row r="6186" spans="1:1" x14ac:dyDescent="0.25">
      <c r="A6186" s="8"/>
    </row>
    <row r="6187" spans="1:1" x14ac:dyDescent="0.25">
      <c r="A6187" s="8"/>
    </row>
    <row r="6188" spans="1:1" x14ac:dyDescent="0.25">
      <c r="A6188" s="8"/>
    </row>
    <row r="6189" spans="1:1" x14ac:dyDescent="0.25">
      <c r="A6189" s="8"/>
    </row>
    <row r="6190" spans="1:1" x14ac:dyDescent="0.25">
      <c r="A6190" s="8"/>
    </row>
    <row r="6191" spans="1:1" x14ac:dyDescent="0.25">
      <c r="A6191" s="8"/>
    </row>
    <row r="6192" spans="1:1" x14ac:dyDescent="0.25">
      <c r="A6192" s="8"/>
    </row>
    <row r="6193" spans="1:1" x14ac:dyDescent="0.25">
      <c r="A6193" s="8"/>
    </row>
    <row r="6194" spans="1:1" x14ac:dyDescent="0.25">
      <c r="A6194" s="8"/>
    </row>
    <row r="6195" spans="1:1" x14ac:dyDescent="0.25">
      <c r="A6195" s="8"/>
    </row>
    <row r="6196" spans="1:1" x14ac:dyDescent="0.25">
      <c r="A6196" s="8"/>
    </row>
    <row r="6197" spans="1:1" x14ac:dyDescent="0.25">
      <c r="A6197" s="8"/>
    </row>
    <row r="6198" spans="1:1" x14ac:dyDescent="0.25">
      <c r="A6198" s="8"/>
    </row>
    <row r="6199" spans="1:1" x14ac:dyDescent="0.25">
      <c r="A6199" s="8"/>
    </row>
    <row r="6200" spans="1:1" x14ac:dyDescent="0.25">
      <c r="A6200" s="8"/>
    </row>
    <row r="6201" spans="1:1" x14ac:dyDescent="0.25">
      <c r="A6201" s="8"/>
    </row>
    <row r="6202" spans="1:1" x14ac:dyDescent="0.25">
      <c r="A6202" s="8"/>
    </row>
    <row r="6203" spans="1:1" x14ac:dyDescent="0.25">
      <c r="A6203" s="8"/>
    </row>
    <row r="6204" spans="1:1" x14ac:dyDescent="0.25">
      <c r="A6204" s="8"/>
    </row>
    <row r="6205" spans="1:1" x14ac:dyDescent="0.25">
      <c r="A6205" s="8"/>
    </row>
    <row r="6206" spans="1:1" x14ac:dyDescent="0.25">
      <c r="A6206" s="8"/>
    </row>
    <row r="6207" spans="1:1" x14ac:dyDescent="0.25">
      <c r="A6207" s="8"/>
    </row>
    <row r="6208" spans="1:1" x14ac:dyDescent="0.25">
      <c r="A6208" s="8"/>
    </row>
    <row r="6209" spans="1:1" x14ac:dyDescent="0.25">
      <c r="A6209" s="8"/>
    </row>
    <row r="6210" spans="1:1" x14ac:dyDescent="0.25">
      <c r="A6210" s="8"/>
    </row>
    <row r="6211" spans="1:1" x14ac:dyDescent="0.25">
      <c r="A6211" s="8"/>
    </row>
    <row r="6212" spans="1:1" x14ac:dyDescent="0.25">
      <c r="A6212" s="8"/>
    </row>
    <row r="6213" spans="1:1" x14ac:dyDescent="0.25">
      <c r="A6213" s="8"/>
    </row>
    <row r="6214" spans="1:1" x14ac:dyDescent="0.25">
      <c r="A6214" s="8"/>
    </row>
    <row r="6215" spans="1:1" x14ac:dyDescent="0.25">
      <c r="A6215" s="8"/>
    </row>
    <row r="6216" spans="1:1" x14ac:dyDescent="0.25">
      <c r="A6216" s="8"/>
    </row>
    <row r="6217" spans="1:1" x14ac:dyDescent="0.25">
      <c r="A6217" s="8"/>
    </row>
    <row r="6218" spans="1:1" x14ac:dyDescent="0.25">
      <c r="A6218" s="8"/>
    </row>
    <row r="6219" spans="1:1" x14ac:dyDescent="0.25">
      <c r="A6219" s="8"/>
    </row>
    <row r="6220" spans="1:1" x14ac:dyDescent="0.25">
      <c r="A6220" s="8"/>
    </row>
    <row r="6221" spans="1:1" x14ac:dyDescent="0.25">
      <c r="A6221" s="8"/>
    </row>
    <row r="6222" spans="1:1" x14ac:dyDescent="0.25">
      <c r="A6222" s="8"/>
    </row>
    <row r="6223" spans="1:1" x14ac:dyDescent="0.25">
      <c r="A6223" s="8"/>
    </row>
    <row r="6224" spans="1:1" x14ac:dyDescent="0.25">
      <c r="A6224" s="8"/>
    </row>
    <row r="6225" spans="1:1" x14ac:dyDescent="0.25">
      <c r="A6225" s="8"/>
    </row>
    <row r="6226" spans="1:1" x14ac:dyDescent="0.25">
      <c r="A6226" s="8"/>
    </row>
    <row r="6227" spans="1:1" x14ac:dyDescent="0.25">
      <c r="A6227" s="8"/>
    </row>
    <row r="6228" spans="1:1" x14ac:dyDescent="0.25">
      <c r="A6228" s="8"/>
    </row>
    <row r="6229" spans="1:1" x14ac:dyDescent="0.25">
      <c r="A6229" s="8"/>
    </row>
    <row r="6230" spans="1:1" x14ac:dyDescent="0.25">
      <c r="A6230" s="8"/>
    </row>
    <row r="6231" spans="1:1" x14ac:dyDescent="0.25">
      <c r="A6231" s="8"/>
    </row>
    <row r="6232" spans="1:1" x14ac:dyDescent="0.25">
      <c r="A6232" s="8"/>
    </row>
    <row r="6233" spans="1:1" x14ac:dyDescent="0.25">
      <c r="A6233" s="8"/>
    </row>
    <row r="6234" spans="1:1" x14ac:dyDescent="0.25">
      <c r="A6234" s="8"/>
    </row>
    <row r="6235" spans="1:1" x14ac:dyDescent="0.25">
      <c r="A6235" s="8"/>
    </row>
    <row r="6236" spans="1:1" x14ac:dyDescent="0.25">
      <c r="A6236" s="8"/>
    </row>
    <row r="6237" spans="1:1" x14ac:dyDescent="0.25">
      <c r="A6237" s="8"/>
    </row>
    <row r="6238" spans="1:1" x14ac:dyDescent="0.25">
      <c r="A6238" s="8"/>
    </row>
    <row r="6239" spans="1:1" x14ac:dyDescent="0.25">
      <c r="A6239" s="8"/>
    </row>
    <row r="6240" spans="1:1" x14ac:dyDescent="0.25">
      <c r="A6240" s="8"/>
    </row>
    <row r="6241" spans="1:1" x14ac:dyDescent="0.25">
      <c r="A6241" s="8"/>
    </row>
    <row r="6242" spans="1:1" x14ac:dyDescent="0.25">
      <c r="A6242" s="8"/>
    </row>
    <row r="6243" spans="1:1" x14ac:dyDescent="0.25">
      <c r="A6243" s="8"/>
    </row>
    <row r="6244" spans="1:1" x14ac:dyDescent="0.25">
      <c r="A6244" s="8"/>
    </row>
    <row r="6245" spans="1:1" x14ac:dyDescent="0.25">
      <c r="A6245" s="8"/>
    </row>
    <row r="6246" spans="1:1" x14ac:dyDescent="0.25">
      <c r="A6246" s="8"/>
    </row>
    <row r="6247" spans="1:1" x14ac:dyDescent="0.25">
      <c r="A6247" s="8"/>
    </row>
    <row r="6248" spans="1:1" x14ac:dyDescent="0.25">
      <c r="A6248" s="8"/>
    </row>
    <row r="6249" spans="1:1" x14ac:dyDescent="0.25">
      <c r="A6249" s="8"/>
    </row>
    <row r="6250" spans="1:1" x14ac:dyDescent="0.25">
      <c r="A6250" s="8"/>
    </row>
    <row r="6251" spans="1:1" x14ac:dyDescent="0.25">
      <c r="A6251" s="8"/>
    </row>
    <row r="6252" spans="1:1" x14ac:dyDescent="0.25">
      <c r="A6252" s="8"/>
    </row>
    <row r="6253" spans="1:1" x14ac:dyDescent="0.25">
      <c r="A6253" s="8"/>
    </row>
    <row r="6254" spans="1:1" x14ac:dyDescent="0.25">
      <c r="A6254" s="8"/>
    </row>
    <row r="6255" spans="1:1" x14ac:dyDescent="0.25">
      <c r="A6255" s="8"/>
    </row>
    <row r="6256" spans="1:1" x14ac:dyDescent="0.25">
      <c r="A6256" s="8"/>
    </row>
    <row r="6257" spans="1:1" x14ac:dyDescent="0.25">
      <c r="A6257" s="8"/>
    </row>
    <row r="6258" spans="1:1" x14ac:dyDescent="0.25">
      <c r="A6258" s="8"/>
    </row>
    <row r="6259" spans="1:1" x14ac:dyDescent="0.25">
      <c r="A6259" s="8"/>
    </row>
    <row r="6260" spans="1:1" x14ac:dyDescent="0.25">
      <c r="A6260" s="8"/>
    </row>
    <row r="6261" spans="1:1" x14ac:dyDescent="0.25">
      <c r="A6261" s="8"/>
    </row>
    <row r="6262" spans="1:1" x14ac:dyDescent="0.25">
      <c r="A6262" s="8"/>
    </row>
    <row r="6263" spans="1:1" x14ac:dyDescent="0.25">
      <c r="A6263" s="8"/>
    </row>
    <row r="6264" spans="1:1" x14ac:dyDescent="0.25">
      <c r="A6264" s="8"/>
    </row>
    <row r="6265" spans="1:1" x14ac:dyDescent="0.25">
      <c r="A6265" s="8"/>
    </row>
    <row r="6266" spans="1:1" x14ac:dyDescent="0.25">
      <c r="A6266" s="8"/>
    </row>
    <row r="6267" spans="1:1" x14ac:dyDescent="0.25">
      <c r="A6267" s="8"/>
    </row>
    <row r="6268" spans="1:1" x14ac:dyDescent="0.25">
      <c r="A6268" s="8"/>
    </row>
    <row r="6269" spans="1:1" x14ac:dyDescent="0.25">
      <c r="A6269" s="8"/>
    </row>
    <row r="6270" spans="1:1" x14ac:dyDescent="0.25">
      <c r="A6270" s="8"/>
    </row>
    <row r="6271" spans="1:1" x14ac:dyDescent="0.25">
      <c r="A6271" s="8"/>
    </row>
    <row r="6272" spans="1:1" x14ac:dyDescent="0.25">
      <c r="A6272" s="8"/>
    </row>
    <row r="6273" spans="1:1" x14ac:dyDescent="0.25">
      <c r="A6273" s="8"/>
    </row>
    <row r="6274" spans="1:1" x14ac:dyDescent="0.25">
      <c r="A6274" s="8"/>
    </row>
    <row r="6275" spans="1:1" x14ac:dyDescent="0.25">
      <c r="A6275" s="8"/>
    </row>
    <row r="6276" spans="1:1" x14ac:dyDescent="0.25">
      <c r="A6276" s="8"/>
    </row>
    <row r="6277" spans="1:1" x14ac:dyDescent="0.25">
      <c r="A6277" s="8"/>
    </row>
    <row r="6278" spans="1:1" x14ac:dyDescent="0.25">
      <c r="A6278" s="8"/>
    </row>
    <row r="6279" spans="1:1" x14ac:dyDescent="0.25">
      <c r="A6279" s="8"/>
    </row>
    <row r="6280" spans="1:1" x14ac:dyDescent="0.25">
      <c r="A6280" s="8"/>
    </row>
    <row r="6281" spans="1:1" x14ac:dyDescent="0.25">
      <c r="A6281" s="8"/>
    </row>
    <row r="6282" spans="1:1" x14ac:dyDescent="0.25">
      <c r="A6282" s="8"/>
    </row>
    <row r="6283" spans="1:1" x14ac:dyDescent="0.25">
      <c r="A6283" s="8"/>
    </row>
    <row r="6284" spans="1:1" x14ac:dyDescent="0.25">
      <c r="A6284" s="8"/>
    </row>
    <row r="6285" spans="1:1" x14ac:dyDescent="0.25">
      <c r="A6285" s="8"/>
    </row>
    <row r="6286" spans="1:1" x14ac:dyDescent="0.25">
      <c r="A6286" s="8"/>
    </row>
    <row r="6287" spans="1:1" x14ac:dyDescent="0.25">
      <c r="A6287" s="8"/>
    </row>
    <row r="6288" spans="1:1" x14ac:dyDescent="0.25">
      <c r="A6288" s="8"/>
    </row>
    <row r="6289" spans="1:1" x14ac:dyDescent="0.25">
      <c r="A6289" s="8"/>
    </row>
    <row r="6290" spans="1:1" x14ac:dyDescent="0.25">
      <c r="A6290" s="8"/>
    </row>
    <row r="6291" spans="1:1" x14ac:dyDescent="0.25">
      <c r="A6291" s="8"/>
    </row>
    <row r="6292" spans="1:1" x14ac:dyDescent="0.25">
      <c r="A6292" s="8"/>
    </row>
    <row r="6293" spans="1:1" x14ac:dyDescent="0.25">
      <c r="A6293" s="8"/>
    </row>
    <row r="6294" spans="1:1" x14ac:dyDescent="0.25">
      <c r="A6294" s="8"/>
    </row>
    <row r="6295" spans="1:1" x14ac:dyDescent="0.25">
      <c r="A6295" s="8"/>
    </row>
    <row r="6296" spans="1:1" x14ac:dyDescent="0.25">
      <c r="A6296" s="8"/>
    </row>
    <row r="6297" spans="1:1" x14ac:dyDescent="0.25">
      <c r="A6297" s="8"/>
    </row>
    <row r="6298" spans="1:1" x14ac:dyDescent="0.25">
      <c r="A6298" s="8"/>
    </row>
    <row r="6299" spans="1:1" x14ac:dyDescent="0.25">
      <c r="A6299" s="8"/>
    </row>
    <row r="6300" spans="1:1" x14ac:dyDescent="0.25">
      <c r="A6300" s="8"/>
    </row>
    <row r="6301" spans="1:1" x14ac:dyDescent="0.25">
      <c r="A6301" s="8"/>
    </row>
    <row r="6302" spans="1:1" x14ac:dyDescent="0.25">
      <c r="A6302" s="8"/>
    </row>
    <row r="6303" spans="1:1" x14ac:dyDescent="0.25">
      <c r="A6303" s="8"/>
    </row>
    <row r="6304" spans="1:1" x14ac:dyDescent="0.25">
      <c r="A6304" s="8"/>
    </row>
    <row r="6305" spans="1:1" x14ac:dyDescent="0.25">
      <c r="A6305" s="8"/>
    </row>
    <row r="6306" spans="1:1" x14ac:dyDescent="0.25">
      <c r="A6306" s="8"/>
    </row>
    <row r="6307" spans="1:1" x14ac:dyDescent="0.25">
      <c r="A6307" s="8"/>
    </row>
    <row r="6308" spans="1:1" x14ac:dyDescent="0.25">
      <c r="A6308" s="8"/>
    </row>
    <row r="6309" spans="1:1" x14ac:dyDescent="0.25">
      <c r="A6309" s="8"/>
    </row>
    <row r="6310" spans="1:1" x14ac:dyDescent="0.25">
      <c r="A6310" s="8"/>
    </row>
    <row r="6311" spans="1:1" x14ac:dyDescent="0.25">
      <c r="A6311" s="8"/>
    </row>
    <row r="6312" spans="1:1" x14ac:dyDescent="0.25">
      <c r="A6312" s="8"/>
    </row>
    <row r="6313" spans="1:1" x14ac:dyDescent="0.25">
      <c r="A6313" s="8"/>
    </row>
    <row r="6314" spans="1:1" x14ac:dyDescent="0.25">
      <c r="A6314" s="8"/>
    </row>
    <row r="6315" spans="1:1" x14ac:dyDescent="0.25">
      <c r="A6315" s="8"/>
    </row>
    <row r="6316" spans="1:1" x14ac:dyDescent="0.25">
      <c r="A6316" s="8"/>
    </row>
    <row r="6317" spans="1:1" x14ac:dyDescent="0.25">
      <c r="A6317" s="8"/>
    </row>
    <row r="6318" spans="1:1" x14ac:dyDescent="0.25">
      <c r="A6318" s="8"/>
    </row>
    <row r="6319" spans="1:1" x14ac:dyDescent="0.25">
      <c r="A6319" s="8"/>
    </row>
    <row r="6320" spans="1:1" x14ac:dyDescent="0.25">
      <c r="A6320" s="8"/>
    </row>
    <row r="6321" spans="1:1" x14ac:dyDescent="0.25">
      <c r="A6321" s="8"/>
    </row>
    <row r="6322" spans="1:1" x14ac:dyDescent="0.25">
      <c r="A6322" s="8"/>
    </row>
    <row r="6323" spans="1:1" x14ac:dyDescent="0.25">
      <c r="A6323" s="8"/>
    </row>
    <row r="6324" spans="1:1" x14ac:dyDescent="0.25">
      <c r="A6324" s="8"/>
    </row>
    <row r="6325" spans="1:1" x14ac:dyDescent="0.25">
      <c r="A6325" s="8"/>
    </row>
    <row r="6326" spans="1:1" x14ac:dyDescent="0.25">
      <c r="A6326" s="8"/>
    </row>
    <row r="6327" spans="1:1" x14ac:dyDescent="0.25">
      <c r="A6327" s="8"/>
    </row>
    <row r="6328" spans="1:1" x14ac:dyDescent="0.25">
      <c r="A6328" s="8"/>
    </row>
    <row r="6329" spans="1:1" x14ac:dyDescent="0.25">
      <c r="A6329" s="8"/>
    </row>
    <row r="6330" spans="1:1" x14ac:dyDescent="0.25">
      <c r="A6330" s="8"/>
    </row>
    <row r="6331" spans="1:1" x14ac:dyDescent="0.25">
      <c r="A6331" s="8"/>
    </row>
    <row r="6332" spans="1:1" x14ac:dyDescent="0.25">
      <c r="A6332" s="8"/>
    </row>
    <row r="6333" spans="1:1" x14ac:dyDescent="0.25">
      <c r="A6333" s="8"/>
    </row>
    <row r="6334" spans="1:1" x14ac:dyDescent="0.25">
      <c r="A6334" s="8"/>
    </row>
    <row r="6335" spans="1:1" x14ac:dyDescent="0.25">
      <c r="A6335" s="8"/>
    </row>
    <row r="6336" spans="1:1" x14ac:dyDescent="0.25">
      <c r="A6336" s="8"/>
    </row>
    <row r="6337" spans="1:1" x14ac:dyDescent="0.25">
      <c r="A6337" s="8"/>
    </row>
    <row r="6338" spans="1:1" x14ac:dyDescent="0.25">
      <c r="A6338" s="8"/>
    </row>
    <row r="6339" spans="1:1" x14ac:dyDescent="0.25">
      <c r="A6339" s="8"/>
    </row>
    <row r="6340" spans="1:1" x14ac:dyDescent="0.25">
      <c r="A6340" s="8"/>
    </row>
    <row r="6341" spans="1:1" x14ac:dyDescent="0.25">
      <c r="A6341" s="8"/>
    </row>
    <row r="6342" spans="1:1" x14ac:dyDescent="0.25">
      <c r="A6342" s="8"/>
    </row>
    <row r="6343" spans="1:1" x14ac:dyDescent="0.25">
      <c r="A6343" s="8"/>
    </row>
    <row r="6344" spans="1:1" x14ac:dyDescent="0.25">
      <c r="A6344" s="8"/>
    </row>
    <row r="6345" spans="1:1" x14ac:dyDescent="0.25">
      <c r="A6345" s="8"/>
    </row>
    <row r="6346" spans="1:1" x14ac:dyDescent="0.25">
      <c r="A6346" s="8"/>
    </row>
    <row r="6347" spans="1:1" x14ac:dyDescent="0.25">
      <c r="A6347" s="8"/>
    </row>
    <row r="6348" spans="1:1" x14ac:dyDescent="0.25">
      <c r="A6348" s="8"/>
    </row>
    <row r="6349" spans="1:1" x14ac:dyDescent="0.25">
      <c r="A6349" s="8"/>
    </row>
    <row r="6350" spans="1:1" x14ac:dyDescent="0.25">
      <c r="A6350" s="8"/>
    </row>
    <row r="6351" spans="1:1" x14ac:dyDescent="0.25">
      <c r="A6351" s="8"/>
    </row>
    <row r="6352" spans="1:1" x14ac:dyDescent="0.25">
      <c r="A6352" s="8"/>
    </row>
    <row r="6353" spans="1:1" x14ac:dyDescent="0.25">
      <c r="A6353" s="8"/>
    </row>
    <row r="6354" spans="1:1" x14ac:dyDescent="0.25">
      <c r="A6354" s="8"/>
    </row>
    <row r="6355" spans="1:1" x14ac:dyDescent="0.25">
      <c r="A6355" s="8"/>
    </row>
    <row r="6356" spans="1:1" x14ac:dyDescent="0.25">
      <c r="A6356" s="8"/>
    </row>
    <row r="6357" spans="1:1" x14ac:dyDescent="0.25">
      <c r="A6357" s="8"/>
    </row>
    <row r="6358" spans="1:1" x14ac:dyDescent="0.25">
      <c r="A6358" s="8"/>
    </row>
    <row r="6359" spans="1:1" x14ac:dyDescent="0.25">
      <c r="A6359" s="8"/>
    </row>
    <row r="6360" spans="1:1" x14ac:dyDescent="0.25">
      <c r="A6360" s="8"/>
    </row>
    <row r="6361" spans="1:1" x14ac:dyDescent="0.25">
      <c r="A6361" s="8"/>
    </row>
    <row r="6362" spans="1:1" x14ac:dyDescent="0.25">
      <c r="A6362" s="8"/>
    </row>
    <row r="6363" spans="1:1" x14ac:dyDescent="0.25">
      <c r="A6363" s="8"/>
    </row>
    <row r="6364" spans="1:1" x14ac:dyDescent="0.25">
      <c r="A6364" s="8"/>
    </row>
    <row r="6365" spans="1:1" x14ac:dyDescent="0.25">
      <c r="A6365" s="8"/>
    </row>
    <row r="6366" spans="1:1" x14ac:dyDescent="0.25">
      <c r="A6366" s="8"/>
    </row>
    <row r="6367" spans="1:1" x14ac:dyDescent="0.25">
      <c r="A6367" s="8"/>
    </row>
    <row r="6368" spans="1:1" x14ac:dyDescent="0.25">
      <c r="A6368" s="8"/>
    </row>
    <row r="6369" spans="1:1" x14ac:dyDescent="0.25">
      <c r="A6369" s="8"/>
    </row>
    <row r="6370" spans="1:1" x14ac:dyDescent="0.25">
      <c r="A6370" s="8"/>
    </row>
    <row r="6371" spans="1:1" x14ac:dyDescent="0.25">
      <c r="A6371" s="8"/>
    </row>
    <row r="6372" spans="1:1" x14ac:dyDescent="0.25">
      <c r="A6372" s="8"/>
    </row>
    <row r="6373" spans="1:1" x14ac:dyDescent="0.25">
      <c r="A6373" s="8"/>
    </row>
    <row r="6374" spans="1:1" x14ac:dyDescent="0.25">
      <c r="A6374" s="8"/>
    </row>
    <row r="6375" spans="1:1" x14ac:dyDescent="0.25">
      <c r="A6375" s="8"/>
    </row>
    <row r="6376" spans="1:1" x14ac:dyDescent="0.25">
      <c r="A6376" s="8"/>
    </row>
    <row r="6377" spans="1:1" x14ac:dyDescent="0.25">
      <c r="A6377" s="8"/>
    </row>
    <row r="6378" spans="1:1" x14ac:dyDescent="0.25">
      <c r="A6378" s="8"/>
    </row>
    <row r="6379" spans="1:1" x14ac:dyDescent="0.25">
      <c r="A6379" s="8"/>
    </row>
    <row r="6380" spans="1:1" x14ac:dyDescent="0.25">
      <c r="A6380" s="8"/>
    </row>
    <row r="6381" spans="1:1" x14ac:dyDescent="0.25">
      <c r="A6381" s="8"/>
    </row>
    <row r="6382" spans="1:1" x14ac:dyDescent="0.25">
      <c r="A6382" s="8"/>
    </row>
    <row r="6383" spans="1:1" x14ac:dyDescent="0.25">
      <c r="A6383" s="8"/>
    </row>
    <row r="6384" spans="1:1" x14ac:dyDescent="0.25">
      <c r="A6384" s="8"/>
    </row>
    <row r="6385" spans="1:1" x14ac:dyDescent="0.25">
      <c r="A6385" s="8"/>
    </row>
    <row r="6386" spans="1:1" x14ac:dyDescent="0.25">
      <c r="A6386" s="8"/>
    </row>
    <row r="6387" spans="1:1" x14ac:dyDescent="0.25">
      <c r="A6387" s="8"/>
    </row>
    <row r="6388" spans="1:1" x14ac:dyDescent="0.25">
      <c r="A6388" s="8"/>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CADB0-E6E4-4D4D-AAB5-8EA48C26DC33}">
  <sheetPr>
    <tabColor rgb="FFFFFF00"/>
    <pageSetUpPr fitToPage="1"/>
  </sheetPr>
  <dimension ref="A1:AB189"/>
  <sheetViews>
    <sheetView tabSelected="1" topLeftCell="A25" zoomScaleNormal="100" workbookViewId="0">
      <selection activeCell="J31" sqref="J31"/>
    </sheetView>
  </sheetViews>
  <sheetFormatPr baseColWidth="10" defaultColWidth="9.140625" defaultRowHeight="15" outlineLevelRow="1" x14ac:dyDescent="0.25"/>
  <cols>
    <col min="1" max="1" width="8.7109375" style="154" customWidth="1"/>
    <col min="2" max="2" width="69" style="116" customWidth="1"/>
    <col min="3" max="3" width="12.85546875" style="122" customWidth="1"/>
    <col min="4" max="4" width="12.85546875" style="117" customWidth="1"/>
    <col min="5" max="5" width="17.85546875" style="155" customWidth="1"/>
    <col min="6" max="6" width="14.85546875" style="116" customWidth="1"/>
    <col min="7" max="7" width="16.28515625" style="116" customWidth="1"/>
    <col min="8" max="8" width="13.5703125" style="116" bestFit="1" customWidth="1"/>
    <col min="9" max="9" width="14.5703125" style="116" bestFit="1" customWidth="1"/>
    <col min="10" max="10" width="9.140625" style="116"/>
    <col min="11" max="11" width="13.42578125" style="116" bestFit="1" customWidth="1"/>
    <col min="12" max="12" width="13.5703125" style="116" bestFit="1" customWidth="1"/>
    <col min="13" max="16384" width="9.140625" style="116"/>
  </cols>
  <sheetData>
    <row r="1" spans="1:8" x14ac:dyDescent="0.25">
      <c r="F1" s="156"/>
      <c r="G1" s="157"/>
    </row>
    <row r="2" spans="1:8" x14ac:dyDescent="0.25">
      <c r="F2" s="156"/>
      <c r="G2" s="157"/>
    </row>
    <row r="3" spans="1:8" x14ac:dyDescent="0.25">
      <c r="G3" s="397">
        <v>45404</v>
      </c>
    </row>
    <row r="4" spans="1:8" s="160" customFormat="1" x14ac:dyDescent="0.25">
      <c r="A4" s="158"/>
      <c r="B4" s="125"/>
      <c r="C4" s="125"/>
      <c r="D4" s="125"/>
      <c r="E4" s="159"/>
      <c r="F4" s="125"/>
      <c r="G4" s="125"/>
    </row>
    <row r="5" spans="1:8" s="160" customFormat="1" x14ac:dyDescent="0.25">
      <c r="A5" s="158"/>
      <c r="B5" s="125"/>
      <c r="C5" s="125"/>
      <c r="D5" s="125"/>
      <c r="E5" s="159"/>
      <c r="F5" s="125"/>
      <c r="G5" s="125"/>
    </row>
    <row r="6" spans="1:8" s="160" customFormat="1" x14ac:dyDescent="0.25">
      <c r="A6" s="158"/>
      <c r="B6" s="125"/>
      <c r="C6" s="125"/>
      <c r="D6" s="125"/>
      <c r="E6" s="159"/>
      <c r="F6" s="125"/>
      <c r="G6" s="125"/>
    </row>
    <row r="7" spans="1:8" s="160" customFormat="1" x14ac:dyDescent="0.25">
      <c r="A7" s="158"/>
      <c r="B7" s="125"/>
      <c r="C7" s="125"/>
      <c r="D7" s="125"/>
      <c r="E7" s="159"/>
      <c r="F7" s="125"/>
      <c r="G7" s="125"/>
    </row>
    <row r="8" spans="1:8" s="160" customFormat="1" ht="15.75" customHeight="1" x14ac:dyDescent="0.25">
      <c r="A8" s="158"/>
      <c r="B8" s="125"/>
      <c r="C8" s="125"/>
      <c r="D8" s="125"/>
      <c r="E8" s="159"/>
      <c r="F8" s="125"/>
      <c r="G8" s="125"/>
    </row>
    <row r="9" spans="1:8" x14ac:dyDescent="0.25">
      <c r="A9" s="398" t="s">
        <v>1539</v>
      </c>
      <c r="B9" s="399" t="s">
        <v>1540</v>
      </c>
      <c r="C9" s="398" t="s">
        <v>8</v>
      </c>
      <c r="D9" s="398" t="s">
        <v>1589</v>
      </c>
      <c r="E9" s="398" t="s">
        <v>10</v>
      </c>
      <c r="F9" s="398" t="s">
        <v>11</v>
      </c>
      <c r="G9" s="398" t="s">
        <v>1590</v>
      </c>
      <c r="H9" s="160"/>
    </row>
    <row r="10" spans="1:8" x14ac:dyDescent="0.25">
      <c r="A10" s="398"/>
      <c r="B10" s="400"/>
      <c r="C10" s="398"/>
      <c r="D10" s="398"/>
      <c r="E10" s="398"/>
      <c r="F10" s="398"/>
      <c r="G10" s="398"/>
      <c r="H10" s="160"/>
    </row>
    <row r="11" spans="1:8" x14ac:dyDescent="0.25">
      <c r="A11" s="123"/>
      <c r="B11" s="170" t="s">
        <v>2090</v>
      </c>
      <c r="C11" s="123"/>
      <c r="D11" s="123"/>
      <c r="E11" s="123"/>
      <c r="F11" s="123"/>
      <c r="G11" s="166"/>
    </row>
    <row r="12" spans="1:8" s="168" customFormat="1" ht="27.75" customHeight="1" x14ac:dyDescent="0.25">
      <c r="A12" s="126">
        <v>1</v>
      </c>
      <c r="B12" s="171" t="s">
        <v>1538</v>
      </c>
      <c r="C12" s="126"/>
      <c r="D12" s="128"/>
      <c r="E12" s="129"/>
      <c r="F12" s="120"/>
      <c r="G12" s="136">
        <f>ROUND(SUM(F13:F13),2)</f>
        <v>0</v>
      </c>
      <c r="H12" s="394"/>
    </row>
    <row r="13" spans="1:8" s="168" customFormat="1" outlineLevel="1" x14ac:dyDescent="0.25">
      <c r="A13" s="383">
        <v>1.01</v>
      </c>
      <c r="B13" s="344" t="s">
        <v>2093</v>
      </c>
      <c r="C13" s="384">
        <v>13.35</v>
      </c>
      <c r="D13" s="384" t="s">
        <v>1542</v>
      </c>
      <c r="E13" s="385"/>
      <c r="F13" s="387"/>
      <c r="G13" s="387"/>
      <c r="H13" s="394"/>
    </row>
    <row r="14" spans="1:8" s="168" customFormat="1" ht="15.75" customHeight="1" x14ac:dyDescent="0.25">
      <c r="A14" s="124"/>
      <c r="B14" s="335"/>
      <c r="C14" s="334"/>
      <c r="D14" s="336"/>
      <c r="E14" s="337"/>
      <c r="F14" s="338"/>
      <c r="G14" s="339"/>
    </row>
    <row r="15" spans="1:8" s="130" customFormat="1" ht="18.75" customHeight="1" x14ac:dyDescent="0.25">
      <c r="A15" s="123">
        <v>2</v>
      </c>
      <c r="B15" s="340" t="s">
        <v>1308</v>
      </c>
      <c r="C15" s="123"/>
      <c r="D15" s="341"/>
      <c r="E15" s="342"/>
      <c r="F15" s="343"/>
      <c r="G15" s="166">
        <f>ROUND(SUM(F16:F18),2)</f>
        <v>0</v>
      </c>
      <c r="H15" s="393"/>
    </row>
    <row r="16" spans="1:8" s="130" customFormat="1" ht="48" customHeight="1" outlineLevel="1" x14ac:dyDescent="0.25">
      <c r="A16" s="383">
        <v>2.0099999999999998</v>
      </c>
      <c r="B16" s="110" t="s">
        <v>2097</v>
      </c>
      <c r="C16" s="384">
        <v>13.35</v>
      </c>
      <c r="D16" s="384" t="s">
        <v>1542</v>
      </c>
      <c r="E16" s="385"/>
      <c r="F16" s="387"/>
      <c r="G16" s="387"/>
    </row>
    <row r="17" spans="1:28" s="130" customFormat="1" ht="48.75" customHeight="1" outlineLevel="1" x14ac:dyDescent="0.25">
      <c r="A17" s="124">
        <v>2.0199999999999996</v>
      </c>
      <c r="B17" s="344" t="s">
        <v>2098</v>
      </c>
      <c r="C17" s="392">
        <v>16.309999999999999</v>
      </c>
      <c r="D17" s="392" t="s">
        <v>1553</v>
      </c>
      <c r="E17" s="132"/>
      <c r="F17" s="133"/>
      <c r="G17" s="133"/>
    </row>
    <row r="18" spans="1:28" s="130" customFormat="1" ht="30" outlineLevel="1" x14ac:dyDescent="0.25">
      <c r="A18" s="124">
        <v>2.0299999999999994</v>
      </c>
      <c r="B18" s="110" t="s">
        <v>2092</v>
      </c>
      <c r="C18" s="392">
        <v>1</v>
      </c>
      <c r="D18" s="392" t="s">
        <v>1959</v>
      </c>
      <c r="E18" s="132"/>
      <c r="F18" s="133"/>
      <c r="G18" s="133"/>
    </row>
    <row r="19" spans="1:28" s="130" customFormat="1" ht="18.75" customHeight="1" x14ac:dyDescent="0.25">
      <c r="A19" s="124"/>
      <c r="B19" s="110"/>
      <c r="C19" s="124"/>
      <c r="D19" s="392"/>
      <c r="E19" s="132"/>
      <c r="F19" s="133"/>
      <c r="G19" s="127"/>
    </row>
    <row r="20" spans="1:28" s="130" customFormat="1" ht="34.5" customHeight="1" x14ac:dyDescent="0.25">
      <c r="A20" s="123">
        <v>3</v>
      </c>
      <c r="B20" s="340" t="s">
        <v>1554</v>
      </c>
      <c r="C20" s="123"/>
      <c r="D20" s="341"/>
      <c r="E20" s="342"/>
      <c r="F20" s="343"/>
      <c r="G20" s="166">
        <f>ROUND(SUM(F21:F21),2)</f>
        <v>0</v>
      </c>
      <c r="H20" s="393"/>
    </row>
    <row r="21" spans="1:28" s="130" customFormat="1" ht="45" outlineLevel="1" x14ac:dyDescent="0.25">
      <c r="A21" s="383">
        <v>3.01</v>
      </c>
      <c r="B21" s="396" t="s">
        <v>2099</v>
      </c>
      <c r="C21" s="384">
        <v>7</v>
      </c>
      <c r="D21" s="384" t="s">
        <v>1551</v>
      </c>
      <c r="E21" s="385"/>
      <c r="F21" s="387"/>
      <c r="G21" s="387"/>
    </row>
    <row r="22" spans="1:28" s="130" customFormat="1" x14ac:dyDescent="0.25">
      <c r="A22" s="124"/>
      <c r="B22" s="110"/>
      <c r="C22" s="124"/>
      <c r="D22" s="392"/>
      <c r="E22" s="132"/>
      <c r="F22" s="133"/>
      <c r="G22" s="127"/>
    </row>
    <row r="23" spans="1:28" s="130" customFormat="1" ht="23.25" customHeight="1" x14ac:dyDescent="0.25">
      <c r="A23" s="123">
        <v>4</v>
      </c>
      <c r="B23" s="340" t="s">
        <v>2089</v>
      </c>
      <c r="C23" s="123"/>
      <c r="D23" s="341"/>
      <c r="E23" s="342"/>
      <c r="F23" s="343"/>
      <c r="G23" s="166">
        <f>ROUND(+SUM(F24:F24),2)</f>
        <v>0</v>
      </c>
      <c r="H23" s="393"/>
    </row>
    <row r="24" spans="1:28" s="130" customFormat="1" ht="90" outlineLevel="1" x14ac:dyDescent="0.25">
      <c r="A24" s="383">
        <v>4.01</v>
      </c>
      <c r="B24" s="344" t="s">
        <v>2094</v>
      </c>
      <c r="C24" s="384">
        <v>9</v>
      </c>
      <c r="D24" s="384" t="s">
        <v>1551</v>
      </c>
      <c r="E24" s="385"/>
      <c r="F24" s="387"/>
      <c r="G24" s="387"/>
    </row>
    <row r="25" spans="1:28" s="130" customFormat="1" x14ac:dyDescent="0.25">
      <c r="A25" s="124"/>
      <c r="B25" s="110"/>
      <c r="C25" s="124"/>
      <c r="D25" s="392"/>
      <c r="E25" s="132"/>
      <c r="F25" s="133"/>
      <c r="G25" s="127"/>
    </row>
    <row r="26" spans="1:28" s="130" customFormat="1" x14ac:dyDescent="0.25">
      <c r="A26" s="123">
        <v>5</v>
      </c>
      <c r="B26" s="340" t="s">
        <v>1579</v>
      </c>
      <c r="C26" s="123"/>
      <c r="D26" s="341"/>
      <c r="E26" s="342"/>
      <c r="F26" s="343"/>
      <c r="G26" s="166">
        <f>ROUND(SUM(F27:F28),2)</f>
        <v>0</v>
      </c>
      <c r="H26" s="393"/>
    </row>
    <row r="27" spans="1:28" s="374" customFormat="1" outlineLevel="1" x14ac:dyDescent="0.25">
      <c r="A27" s="383">
        <v>5.01</v>
      </c>
      <c r="B27" s="344" t="s">
        <v>2095</v>
      </c>
      <c r="C27" s="384">
        <v>11.124000000000001</v>
      </c>
      <c r="D27" s="384" t="s">
        <v>1542</v>
      </c>
      <c r="E27" s="385"/>
      <c r="F27" s="387"/>
      <c r="G27" s="387"/>
      <c r="H27" s="372"/>
      <c r="I27" s="372"/>
      <c r="J27" s="372"/>
      <c r="K27" s="372"/>
      <c r="L27" s="372"/>
      <c r="M27" s="372"/>
      <c r="N27" s="130"/>
      <c r="O27" s="130"/>
      <c r="P27" s="130"/>
      <c r="Q27" s="130"/>
      <c r="R27" s="130"/>
      <c r="S27" s="130"/>
      <c r="T27" s="130"/>
      <c r="U27" s="130"/>
      <c r="V27" s="130"/>
      <c r="W27" s="130"/>
      <c r="X27" s="130"/>
      <c r="Y27" s="130"/>
      <c r="Z27" s="130"/>
      <c r="AA27" s="130"/>
      <c r="AB27" s="130"/>
    </row>
    <row r="28" spans="1:28" s="374" customFormat="1" ht="30" outlineLevel="1" x14ac:dyDescent="0.25">
      <c r="A28" s="383">
        <v>5.0199999999999996</v>
      </c>
      <c r="B28" s="344" t="s">
        <v>2096</v>
      </c>
      <c r="C28" s="384">
        <v>58.606499999999997</v>
      </c>
      <c r="D28" s="384" t="s">
        <v>1542</v>
      </c>
      <c r="E28" s="385"/>
      <c r="F28" s="387"/>
      <c r="G28" s="387"/>
      <c r="H28" s="372"/>
      <c r="I28" s="372"/>
      <c r="J28" s="372"/>
      <c r="K28" s="372"/>
      <c r="L28" s="372"/>
      <c r="M28" s="372"/>
      <c r="N28" s="130"/>
      <c r="O28" s="130"/>
      <c r="P28" s="130"/>
      <c r="Q28" s="130"/>
      <c r="R28" s="130"/>
      <c r="S28" s="130"/>
      <c r="T28" s="130"/>
      <c r="U28" s="130"/>
      <c r="V28" s="130"/>
      <c r="W28" s="130"/>
      <c r="X28" s="130"/>
      <c r="Y28" s="130"/>
      <c r="Z28" s="130"/>
      <c r="AA28" s="130"/>
      <c r="AB28" s="130"/>
    </row>
    <row r="29" spans="1:28" s="130" customFormat="1" x14ac:dyDescent="0.25">
      <c r="A29" s="383"/>
      <c r="B29" s="344"/>
      <c r="C29" s="384"/>
      <c r="D29" s="384"/>
      <c r="E29" s="385"/>
      <c r="F29" s="387"/>
      <c r="G29" s="387"/>
    </row>
    <row r="30" spans="1:28" s="130" customFormat="1" x14ac:dyDescent="0.25">
      <c r="A30" s="123">
        <v>6</v>
      </c>
      <c r="B30" s="340" t="s">
        <v>2091</v>
      </c>
      <c r="C30" s="123"/>
      <c r="D30" s="341"/>
      <c r="E30" s="342"/>
      <c r="F30" s="343"/>
      <c r="G30" s="166">
        <f>ROUND(SUM(F31:F31),2)</f>
        <v>0</v>
      </c>
    </row>
    <row r="31" spans="1:28" s="130" customFormat="1" ht="60" x14ac:dyDescent="0.25">
      <c r="A31" s="383">
        <f>+A30+0.01</f>
        <v>6.01</v>
      </c>
      <c r="B31" s="344" t="s">
        <v>2100</v>
      </c>
      <c r="C31" s="384">
        <v>2</v>
      </c>
      <c r="D31" s="384" t="s">
        <v>1551</v>
      </c>
      <c r="E31" s="385"/>
      <c r="F31" s="387"/>
      <c r="G31" s="387"/>
    </row>
    <row r="32" spans="1:28" s="130" customFormat="1" x14ac:dyDescent="0.25">
      <c r="A32" s="383"/>
      <c r="B32" s="344"/>
      <c r="C32" s="384"/>
      <c r="D32" s="384"/>
      <c r="E32" s="385"/>
      <c r="F32" s="387"/>
      <c r="G32" s="387"/>
    </row>
    <row r="33" spans="1:9" x14ac:dyDescent="0.25">
      <c r="A33" s="166"/>
      <c r="B33" s="166" t="s">
        <v>1593</v>
      </c>
      <c r="C33" s="166"/>
      <c r="D33" s="166"/>
      <c r="E33" s="166"/>
      <c r="F33" s="166"/>
      <c r="G33" s="166">
        <f>+G26+G23+G20+G15+G12+G30</f>
        <v>0</v>
      </c>
      <c r="H33" s="368"/>
      <c r="I33" s="368"/>
    </row>
    <row r="34" spans="1:9" outlineLevel="1" x14ac:dyDescent="0.25">
      <c r="A34" s="126"/>
      <c r="B34" s="127"/>
      <c r="C34" s="124"/>
      <c r="D34" s="121"/>
      <c r="E34" s="140"/>
      <c r="F34" s="141"/>
      <c r="G34" s="142"/>
    </row>
    <row r="35" spans="1:9" outlineLevel="1" x14ac:dyDescent="0.25">
      <c r="A35" s="126"/>
      <c r="B35" s="143" t="s">
        <v>1594</v>
      </c>
      <c r="C35" s="143"/>
      <c r="D35" s="144"/>
      <c r="E35" s="111"/>
      <c r="F35" s="111"/>
      <c r="G35" s="142"/>
    </row>
    <row r="36" spans="1:9" outlineLevel="1" x14ac:dyDescent="0.25">
      <c r="A36" s="124"/>
      <c r="B36" s="138" t="s">
        <v>1595</v>
      </c>
      <c r="C36" s="113"/>
      <c r="D36" s="112"/>
      <c r="E36" s="113">
        <v>0.1</v>
      </c>
      <c r="F36" s="114">
        <f>+G33*E36</f>
        <v>0</v>
      </c>
      <c r="G36" s="142"/>
      <c r="I36" s="368"/>
    </row>
    <row r="37" spans="1:9" outlineLevel="1" x14ac:dyDescent="0.25">
      <c r="A37" s="124"/>
      <c r="B37" s="138" t="s">
        <v>1596</v>
      </c>
      <c r="C37" s="113"/>
      <c r="D37" s="145"/>
      <c r="E37" s="113">
        <v>0.03</v>
      </c>
      <c r="F37" s="114">
        <f>+G33*E37</f>
        <v>0</v>
      </c>
      <c r="G37" s="142"/>
    </row>
    <row r="38" spans="1:9" outlineLevel="1" x14ac:dyDescent="0.25">
      <c r="A38" s="124"/>
      <c r="B38" s="138" t="s">
        <v>168</v>
      </c>
      <c r="C38" s="113"/>
      <c r="D38" s="112"/>
      <c r="E38" s="113">
        <v>0.03</v>
      </c>
      <c r="F38" s="114">
        <f>+G33*E38</f>
        <v>0</v>
      </c>
      <c r="G38" s="142"/>
    </row>
    <row r="39" spans="1:9" x14ac:dyDescent="0.25">
      <c r="A39" s="124"/>
      <c r="B39" s="138"/>
      <c r="C39" s="112"/>
      <c r="D39" s="145"/>
      <c r="E39" s="113"/>
      <c r="F39" s="114"/>
      <c r="G39" s="142"/>
    </row>
    <row r="40" spans="1:9" x14ac:dyDescent="0.25">
      <c r="A40" s="166"/>
      <c r="B40" s="166" t="s">
        <v>1597</v>
      </c>
      <c r="C40" s="166"/>
      <c r="D40" s="166"/>
      <c r="E40" s="166"/>
      <c r="F40" s="166"/>
      <c r="G40" s="166">
        <f>SUM(F36:F38)</f>
        <v>0</v>
      </c>
      <c r="H40" s="368"/>
    </row>
    <row r="41" spans="1:9" x14ac:dyDescent="0.25">
      <c r="A41" s="124"/>
      <c r="B41" s="138"/>
      <c r="C41" s="112"/>
      <c r="D41" s="145"/>
      <c r="E41" s="113"/>
      <c r="F41" s="114"/>
      <c r="G41" s="142"/>
    </row>
    <row r="42" spans="1:9" x14ac:dyDescent="0.25">
      <c r="A42" s="166"/>
      <c r="B42" s="166" t="s">
        <v>1598</v>
      </c>
      <c r="C42" s="166"/>
      <c r="D42" s="166"/>
      <c r="E42" s="166"/>
      <c r="F42" s="166"/>
      <c r="G42" s="166">
        <f>+G40+G33</f>
        <v>0</v>
      </c>
    </row>
    <row r="43" spans="1:9" x14ac:dyDescent="0.25">
      <c r="A43" s="124"/>
      <c r="B43" s="146"/>
      <c r="C43" s="112"/>
      <c r="D43" s="145"/>
      <c r="E43" s="113"/>
      <c r="F43" s="115"/>
      <c r="G43" s="142"/>
    </row>
    <row r="44" spans="1:9" x14ac:dyDescent="0.25">
      <c r="A44" s="166"/>
      <c r="B44" s="166" t="s">
        <v>1599</v>
      </c>
      <c r="C44" s="166"/>
      <c r="D44" s="166"/>
      <c r="E44" s="395">
        <v>0.1</v>
      </c>
      <c r="F44" s="166"/>
      <c r="G44" s="166">
        <f>+G42*E44</f>
        <v>0</v>
      </c>
      <c r="H44" s="368"/>
    </row>
    <row r="45" spans="1:9" outlineLevel="1" x14ac:dyDescent="0.25">
      <c r="A45" s="124"/>
      <c r="B45" s="138"/>
      <c r="C45" s="112"/>
      <c r="D45" s="145"/>
      <c r="E45" s="113"/>
      <c r="F45" s="114"/>
      <c r="G45" s="142"/>
    </row>
    <row r="46" spans="1:9" outlineLevel="1" x14ac:dyDescent="0.25">
      <c r="A46" s="124"/>
      <c r="B46" s="138" t="s">
        <v>1600</v>
      </c>
      <c r="C46" s="113"/>
      <c r="D46" s="145"/>
      <c r="E46" s="113">
        <v>4.4999999999999998E-2</v>
      </c>
      <c r="F46" s="114">
        <f>+G33*E46</f>
        <v>0</v>
      </c>
      <c r="G46" s="142"/>
    </row>
    <row r="47" spans="1:9" outlineLevel="1" x14ac:dyDescent="0.25">
      <c r="A47" s="124"/>
      <c r="B47" s="138" t="s">
        <v>1601</v>
      </c>
      <c r="C47" s="113"/>
      <c r="D47" s="145"/>
      <c r="E47" s="113">
        <v>1E-3</v>
      </c>
      <c r="F47" s="114">
        <f>+G33*E47</f>
        <v>0</v>
      </c>
      <c r="G47" s="142"/>
    </row>
    <row r="48" spans="1:9" outlineLevel="1" x14ac:dyDescent="0.25">
      <c r="A48" s="124"/>
      <c r="B48" s="138" t="s">
        <v>1602</v>
      </c>
      <c r="C48" s="113"/>
      <c r="D48" s="145"/>
      <c r="E48" s="113">
        <v>0.01</v>
      </c>
      <c r="F48" s="114">
        <f>+G33*E48</f>
        <v>0</v>
      </c>
      <c r="G48" s="142"/>
    </row>
    <row r="49" spans="1:12" outlineLevel="1" x14ac:dyDescent="0.25">
      <c r="A49" s="124"/>
      <c r="B49" s="147" t="s">
        <v>1603</v>
      </c>
      <c r="C49" s="113"/>
      <c r="D49" s="145"/>
      <c r="E49" s="113">
        <v>0.18</v>
      </c>
      <c r="F49" s="114">
        <f>+E49*G44</f>
        <v>0</v>
      </c>
      <c r="G49" s="142"/>
      <c r="H49" s="350"/>
    </row>
    <row r="50" spans="1:12" outlineLevel="1" x14ac:dyDescent="0.25">
      <c r="A50" s="124"/>
      <c r="B50" s="134" t="s">
        <v>1604</v>
      </c>
      <c r="C50" s="148"/>
      <c r="D50" s="121"/>
      <c r="E50" s="113">
        <v>0.01</v>
      </c>
      <c r="F50" s="114">
        <f>+E50*G33</f>
        <v>0</v>
      </c>
      <c r="G50" s="134"/>
    </row>
    <row r="51" spans="1:12" outlineLevel="1" x14ac:dyDescent="0.25">
      <c r="A51" s="124"/>
      <c r="B51" s="134" t="s">
        <v>1605</v>
      </c>
      <c r="C51" s="148"/>
      <c r="D51" s="121"/>
      <c r="E51" s="113">
        <v>0.02</v>
      </c>
      <c r="F51" s="114">
        <f>+G33*E51</f>
        <v>0</v>
      </c>
      <c r="G51" s="134"/>
    </row>
    <row r="52" spans="1:12" x14ac:dyDescent="0.25">
      <c r="A52" s="124"/>
      <c r="B52" s="134"/>
      <c r="C52" s="124"/>
      <c r="D52" s="121"/>
      <c r="E52" s="148"/>
      <c r="F52" s="114"/>
      <c r="G52" s="134"/>
    </row>
    <row r="53" spans="1:12" x14ac:dyDescent="0.25">
      <c r="A53" s="166"/>
      <c r="B53" s="166" t="s">
        <v>1606</v>
      </c>
      <c r="C53" s="166"/>
      <c r="D53" s="166"/>
      <c r="E53" s="166"/>
      <c r="F53" s="166"/>
      <c r="G53" s="166">
        <f>ROUND(SUM(F46:F51),2)</f>
        <v>0</v>
      </c>
      <c r="H53" s="368"/>
    </row>
    <row r="54" spans="1:12" x14ac:dyDescent="0.25">
      <c r="A54" s="126"/>
      <c r="B54" s="134"/>
      <c r="C54" s="124"/>
      <c r="D54" s="121"/>
      <c r="E54" s="140"/>
      <c r="F54" s="149"/>
      <c r="G54" s="137"/>
      <c r="I54" s="368"/>
    </row>
    <row r="55" spans="1:12" x14ac:dyDescent="0.25">
      <c r="A55" s="166"/>
      <c r="B55" s="166" t="s">
        <v>1607</v>
      </c>
      <c r="C55" s="166"/>
      <c r="D55" s="166"/>
      <c r="E55" s="166"/>
      <c r="F55" s="166"/>
      <c r="G55" s="166">
        <f>+G53+G40</f>
        <v>0</v>
      </c>
    </row>
    <row r="56" spans="1:12" x14ac:dyDescent="0.25">
      <c r="A56" s="126"/>
      <c r="B56" s="120"/>
      <c r="C56" s="126"/>
      <c r="D56" s="128"/>
      <c r="E56" s="150"/>
      <c r="F56" s="141"/>
      <c r="G56" s="137"/>
    </row>
    <row r="57" spans="1:12" x14ac:dyDescent="0.25">
      <c r="A57" s="124"/>
      <c r="B57" s="127" t="s">
        <v>1608</v>
      </c>
      <c r="C57" s="152"/>
      <c r="D57" s="121"/>
      <c r="E57" s="152">
        <v>0.05</v>
      </c>
      <c r="F57" s="149"/>
      <c r="G57" s="136">
        <f>G33*E57</f>
        <v>0</v>
      </c>
      <c r="L57" s="368"/>
    </row>
    <row r="58" spans="1:12" x14ac:dyDescent="0.25">
      <c r="A58" s="151"/>
      <c r="B58" s="134"/>
      <c r="C58" s="134"/>
      <c r="D58" s="121"/>
      <c r="E58" s="140"/>
      <c r="F58" s="149"/>
      <c r="G58" s="120"/>
      <c r="I58" s="368"/>
    </row>
    <row r="59" spans="1:12" x14ac:dyDescent="0.25">
      <c r="A59" s="166"/>
      <c r="B59" s="166" t="s">
        <v>1609</v>
      </c>
      <c r="C59" s="166"/>
      <c r="D59" s="166"/>
      <c r="E59" s="166"/>
      <c r="F59" s="166"/>
      <c r="G59" s="166">
        <f>+G57+G55+G33</f>
        <v>0</v>
      </c>
      <c r="H59" s="368"/>
      <c r="I59" s="368"/>
    </row>
    <row r="60" spans="1:12" x14ac:dyDescent="0.25">
      <c r="A60" s="131"/>
      <c r="C60" s="117"/>
      <c r="E60" s="162"/>
      <c r="F60" s="119"/>
      <c r="G60" s="119"/>
    </row>
    <row r="61" spans="1:12" x14ac:dyDescent="0.25">
      <c r="A61" s="131"/>
      <c r="C61" s="117"/>
      <c r="E61" s="162"/>
      <c r="F61" s="119"/>
      <c r="G61" s="119"/>
      <c r="I61" s="368"/>
    </row>
    <row r="62" spans="1:12" x14ac:dyDescent="0.25">
      <c r="A62" s="131"/>
      <c r="C62" s="117"/>
      <c r="E62" s="162"/>
      <c r="F62" s="119"/>
      <c r="G62" s="119"/>
      <c r="I62" s="368"/>
    </row>
    <row r="63" spans="1:12" x14ac:dyDescent="0.25">
      <c r="A63" s="131"/>
      <c r="C63" s="117"/>
      <c r="E63" s="162"/>
      <c r="F63" s="119"/>
      <c r="G63" s="119"/>
      <c r="H63" s="368"/>
      <c r="I63" s="368"/>
    </row>
    <row r="64" spans="1:12" x14ac:dyDescent="0.25">
      <c r="A64" s="131"/>
      <c r="C64" s="117"/>
      <c r="E64" s="162"/>
      <c r="F64" s="119"/>
      <c r="G64" s="119"/>
    </row>
    <row r="65" spans="1:14" x14ac:dyDescent="0.25">
      <c r="A65" s="131"/>
      <c r="C65" s="117"/>
      <c r="E65" s="162"/>
      <c r="F65" s="119"/>
      <c r="G65" s="119"/>
    </row>
    <row r="66" spans="1:14" x14ac:dyDescent="0.25">
      <c r="A66" s="131"/>
      <c r="C66" s="117"/>
      <c r="E66" s="162"/>
      <c r="F66" s="119"/>
      <c r="G66" s="119"/>
    </row>
    <row r="67" spans="1:14" x14ac:dyDescent="0.25">
      <c r="A67" s="131"/>
      <c r="C67" s="117"/>
      <c r="E67" s="162"/>
      <c r="F67" s="119"/>
      <c r="G67" s="119"/>
    </row>
    <row r="68" spans="1:14" x14ac:dyDescent="0.25">
      <c r="A68" s="163"/>
      <c r="C68" s="116"/>
      <c r="E68" s="164"/>
      <c r="F68" s="165"/>
      <c r="H68" s="160"/>
      <c r="I68" s="160"/>
      <c r="J68" s="160"/>
      <c r="K68" s="160"/>
      <c r="L68" s="160"/>
      <c r="M68" s="160"/>
      <c r="N68" s="160"/>
    </row>
    <row r="69" spans="1:14" x14ac:dyDescent="0.25">
      <c r="A69" s="116"/>
      <c r="C69" s="117"/>
      <c r="E69" s="162"/>
    </row>
    <row r="70" spans="1:14" x14ac:dyDescent="0.25">
      <c r="A70" s="116"/>
      <c r="C70" s="117"/>
      <c r="E70" s="162"/>
    </row>
    <row r="71" spans="1:14" x14ac:dyDescent="0.25">
      <c r="A71" s="116"/>
      <c r="C71" s="117"/>
      <c r="E71" s="162"/>
    </row>
    <row r="72" spans="1:14" x14ac:dyDescent="0.25">
      <c r="A72" s="116"/>
      <c r="C72" s="117"/>
      <c r="E72" s="162"/>
    </row>
    <row r="73" spans="1:14" x14ac:dyDescent="0.25">
      <c r="A73" s="116"/>
      <c r="C73" s="117"/>
      <c r="E73" s="162"/>
    </row>
    <row r="74" spans="1:14" x14ac:dyDescent="0.25">
      <c r="A74" s="116"/>
      <c r="C74" s="117"/>
      <c r="E74" s="162"/>
    </row>
    <row r="75" spans="1:14" x14ac:dyDescent="0.25">
      <c r="A75" s="116"/>
      <c r="C75" s="117"/>
      <c r="E75" s="162"/>
    </row>
    <row r="76" spans="1:14" x14ac:dyDescent="0.25">
      <c r="A76" s="116"/>
      <c r="C76" s="117"/>
      <c r="E76" s="162"/>
    </row>
    <row r="77" spans="1:14" x14ac:dyDescent="0.25">
      <c r="A77" s="116"/>
      <c r="C77" s="117"/>
      <c r="E77" s="162"/>
    </row>
    <row r="78" spans="1:14" x14ac:dyDescent="0.25">
      <c r="A78" s="116"/>
      <c r="C78" s="117"/>
      <c r="E78" s="162"/>
    </row>
    <row r="79" spans="1:14" x14ac:dyDescent="0.25">
      <c r="A79" s="116"/>
      <c r="C79" s="117"/>
      <c r="E79" s="162"/>
    </row>
    <row r="80" spans="1:14" x14ac:dyDescent="0.25">
      <c r="A80" s="116"/>
      <c r="C80" s="117"/>
      <c r="E80" s="162"/>
    </row>
    <row r="81" spans="1:5" x14ac:dyDescent="0.25">
      <c r="A81" s="116"/>
      <c r="C81" s="117"/>
      <c r="E81" s="162"/>
    </row>
    <row r="82" spans="1:5" x14ac:dyDescent="0.25">
      <c r="A82" s="116"/>
      <c r="C82" s="117"/>
      <c r="E82" s="162"/>
    </row>
    <row r="83" spans="1:5" x14ac:dyDescent="0.25">
      <c r="A83" s="116"/>
      <c r="C83" s="117"/>
      <c r="E83" s="162"/>
    </row>
    <row r="84" spans="1:5" x14ac:dyDescent="0.25">
      <c r="A84" s="116"/>
      <c r="C84" s="117"/>
      <c r="E84" s="162"/>
    </row>
    <row r="85" spans="1:5" x14ac:dyDescent="0.25">
      <c r="A85" s="116"/>
      <c r="C85" s="117"/>
      <c r="E85" s="162"/>
    </row>
    <row r="86" spans="1:5" x14ac:dyDescent="0.25">
      <c r="A86" s="116"/>
      <c r="C86" s="117"/>
      <c r="E86" s="162"/>
    </row>
    <row r="87" spans="1:5" x14ac:dyDescent="0.25">
      <c r="A87" s="116"/>
      <c r="C87" s="117"/>
      <c r="E87" s="162"/>
    </row>
    <row r="88" spans="1:5" x14ac:dyDescent="0.25">
      <c r="A88" s="116"/>
      <c r="C88" s="117"/>
      <c r="E88" s="162"/>
    </row>
    <row r="89" spans="1:5" x14ac:dyDescent="0.25">
      <c r="A89" s="116"/>
      <c r="C89" s="117"/>
      <c r="E89" s="162"/>
    </row>
    <row r="90" spans="1:5" x14ac:dyDescent="0.25">
      <c r="A90" s="116"/>
      <c r="C90" s="117"/>
      <c r="E90" s="162"/>
    </row>
    <row r="91" spans="1:5" x14ac:dyDescent="0.25">
      <c r="A91" s="116"/>
      <c r="C91" s="117"/>
      <c r="E91" s="162"/>
    </row>
    <row r="92" spans="1:5" x14ac:dyDescent="0.25">
      <c r="A92" s="116"/>
      <c r="C92" s="117"/>
      <c r="E92" s="162"/>
    </row>
    <row r="93" spans="1:5" x14ac:dyDescent="0.25">
      <c r="A93" s="116"/>
      <c r="C93" s="117"/>
      <c r="E93" s="162"/>
    </row>
    <row r="94" spans="1:5" x14ac:dyDescent="0.25">
      <c r="A94" s="116"/>
      <c r="C94" s="117"/>
      <c r="E94" s="162"/>
    </row>
    <row r="95" spans="1:5" x14ac:dyDescent="0.25">
      <c r="A95" s="116"/>
      <c r="C95" s="117"/>
      <c r="E95" s="162"/>
    </row>
    <row r="96" spans="1:5" x14ac:dyDescent="0.25">
      <c r="A96" s="116"/>
      <c r="C96" s="117"/>
      <c r="E96" s="162"/>
    </row>
    <row r="97" spans="1:5" x14ac:dyDescent="0.25">
      <c r="A97" s="116"/>
      <c r="C97" s="117"/>
      <c r="E97" s="162"/>
    </row>
    <row r="98" spans="1:5" x14ac:dyDescent="0.25">
      <c r="A98" s="116"/>
      <c r="C98" s="117"/>
      <c r="E98" s="162"/>
    </row>
    <row r="99" spans="1:5" x14ac:dyDescent="0.25">
      <c r="A99" s="116"/>
      <c r="C99" s="117"/>
      <c r="E99" s="162"/>
    </row>
    <row r="100" spans="1:5" x14ac:dyDescent="0.25">
      <c r="A100" s="116"/>
      <c r="C100" s="117"/>
      <c r="E100" s="162"/>
    </row>
    <row r="101" spans="1:5" x14ac:dyDescent="0.25">
      <c r="A101" s="116"/>
      <c r="C101" s="117"/>
      <c r="E101" s="162"/>
    </row>
    <row r="102" spans="1:5" x14ac:dyDescent="0.25">
      <c r="A102" s="116"/>
      <c r="C102" s="117"/>
      <c r="E102" s="162"/>
    </row>
    <row r="103" spans="1:5" x14ac:dyDescent="0.25">
      <c r="A103" s="116"/>
      <c r="C103" s="117"/>
      <c r="E103" s="162"/>
    </row>
    <row r="104" spans="1:5" x14ac:dyDescent="0.25">
      <c r="A104" s="116"/>
      <c r="C104" s="117"/>
      <c r="E104" s="162"/>
    </row>
    <row r="105" spans="1:5" x14ac:dyDescent="0.25">
      <c r="A105" s="116"/>
      <c r="C105" s="117"/>
      <c r="E105" s="162"/>
    </row>
    <row r="106" spans="1:5" x14ac:dyDescent="0.25">
      <c r="A106" s="116"/>
      <c r="C106" s="117"/>
      <c r="E106" s="162"/>
    </row>
    <row r="107" spans="1:5" x14ac:dyDescent="0.25">
      <c r="A107" s="116"/>
      <c r="C107" s="117"/>
      <c r="E107" s="162"/>
    </row>
    <row r="108" spans="1:5" x14ac:dyDescent="0.25">
      <c r="A108" s="116"/>
      <c r="C108" s="117"/>
      <c r="E108" s="162"/>
    </row>
    <row r="109" spans="1:5" x14ac:dyDescent="0.25">
      <c r="A109" s="116"/>
      <c r="C109" s="117"/>
      <c r="E109" s="162"/>
    </row>
    <row r="110" spans="1:5" x14ac:dyDescent="0.25">
      <c r="A110" s="116"/>
      <c r="C110" s="117"/>
      <c r="E110" s="162"/>
    </row>
    <row r="111" spans="1:5" x14ac:dyDescent="0.25">
      <c r="A111" s="116"/>
      <c r="C111" s="117"/>
      <c r="E111" s="162"/>
    </row>
    <row r="112" spans="1:5" x14ac:dyDescent="0.25">
      <c r="A112" s="116"/>
      <c r="C112" s="117"/>
      <c r="E112" s="162"/>
    </row>
    <row r="113" spans="1:5" x14ac:dyDescent="0.25">
      <c r="A113" s="116"/>
      <c r="C113" s="117"/>
      <c r="E113" s="162"/>
    </row>
    <row r="114" spans="1:5" x14ac:dyDescent="0.25">
      <c r="A114" s="116"/>
      <c r="C114" s="117"/>
      <c r="E114" s="162"/>
    </row>
    <row r="115" spans="1:5" x14ac:dyDescent="0.25">
      <c r="A115" s="116"/>
      <c r="C115" s="117"/>
      <c r="E115" s="162"/>
    </row>
    <row r="116" spans="1:5" x14ac:dyDescent="0.25">
      <c r="A116" s="116"/>
      <c r="C116" s="117"/>
      <c r="E116" s="162"/>
    </row>
    <row r="117" spans="1:5" x14ac:dyDescent="0.25">
      <c r="A117" s="116"/>
      <c r="C117" s="117"/>
      <c r="E117" s="162"/>
    </row>
    <row r="118" spans="1:5" x14ac:dyDescent="0.25">
      <c r="A118" s="116"/>
      <c r="C118" s="117"/>
      <c r="E118" s="162"/>
    </row>
    <row r="119" spans="1:5" x14ac:dyDescent="0.25">
      <c r="A119" s="116"/>
      <c r="C119" s="117"/>
      <c r="E119" s="162"/>
    </row>
    <row r="120" spans="1:5" x14ac:dyDescent="0.25">
      <c r="A120" s="116"/>
      <c r="C120" s="117"/>
      <c r="E120" s="162"/>
    </row>
    <row r="121" spans="1:5" x14ac:dyDescent="0.25">
      <c r="A121" s="116"/>
      <c r="C121" s="117"/>
      <c r="E121" s="162"/>
    </row>
    <row r="122" spans="1:5" x14ac:dyDescent="0.25">
      <c r="A122" s="116"/>
      <c r="C122" s="117"/>
      <c r="E122" s="162"/>
    </row>
    <row r="123" spans="1:5" x14ac:dyDescent="0.25">
      <c r="A123" s="116"/>
      <c r="C123" s="117"/>
      <c r="E123" s="162"/>
    </row>
    <row r="124" spans="1:5" x14ac:dyDescent="0.25">
      <c r="A124" s="116"/>
      <c r="C124" s="117"/>
      <c r="E124" s="162"/>
    </row>
    <row r="125" spans="1:5" x14ac:dyDescent="0.25">
      <c r="A125" s="116"/>
      <c r="C125" s="117"/>
      <c r="E125" s="162"/>
    </row>
    <row r="126" spans="1:5" x14ac:dyDescent="0.25">
      <c r="A126" s="116"/>
      <c r="C126" s="117"/>
      <c r="E126" s="162"/>
    </row>
    <row r="127" spans="1:5" x14ac:dyDescent="0.25">
      <c r="A127" s="116"/>
      <c r="C127" s="117"/>
      <c r="E127" s="162"/>
    </row>
    <row r="128" spans="1:5" x14ac:dyDescent="0.25">
      <c r="A128" s="116"/>
      <c r="C128" s="117"/>
      <c r="E128" s="162"/>
    </row>
    <row r="129" spans="1:5" x14ac:dyDescent="0.25">
      <c r="A129" s="116"/>
      <c r="C129" s="117"/>
      <c r="E129" s="162"/>
    </row>
    <row r="130" spans="1:5" x14ac:dyDescent="0.25">
      <c r="A130" s="116"/>
      <c r="C130" s="117"/>
      <c r="E130" s="162"/>
    </row>
    <row r="131" spans="1:5" x14ac:dyDescent="0.25">
      <c r="A131" s="116"/>
      <c r="C131" s="117"/>
      <c r="E131" s="162"/>
    </row>
    <row r="132" spans="1:5" x14ac:dyDescent="0.25">
      <c r="A132" s="116"/>
      <c r="C132" s="117"/>
      <c r="E132" s="162"/>
    </row>
    <row r="133" spans="1:5" x14ac:dyDescent="0.25">
      <c r="A133" s="116"/>
      <c r="C133" s="117"/>
      <c r="E133" s="162"/>
    </row>
    <row r="134" spans="1:5" x14ac:dyDescent="0.25">
      <c r="A134" s="116"/>
      <c r="C134" s="117"/>
      <c r="E134" s="162"/>
    </row>
    <row r="135" spans="1:5" x14ac:dyDescent="0.25">
      <c r="A135" s="116"/>
      <c r="C135" s="117"/>
      <c r="E135" s="162"/>
    </row>
    <row r="136" spans="1:5" x14ac:dyDescent="0.25">
      <c r="A136" s="116"/>
      <c r="C136" s="117"/>
      <c r="E136" s="162"/>
    </row>
    <row r="137" spans="1:5" x14ac:dyDescent="0.25">
      <c r="A137" s="116"/>
      <c r="C137" s="117"/>
      <c r="E137" s="162"/>
    </row>
    <row r="138" spans="1:5" x14ac:dyDescent="0.25">
      <c r="A138" s="116"/>
      <c r="C138" s="117"/>
      <c r="E138" s="162"/>
    </row>
    <row r="139" spans="1:5" x14ac:dyDescent="0.25">
      <c r="A139" s="116"/>
      <c r="C139" s="117"/>
      <c r="E139" s="162"/>
    </row>
    <row r="140" spans="1:5" x14ac:dyDescent="0.25">
      <c r="A140" s="116"/>
      <c r="C140" s="117"/>
      <c r="E140" s="162"/>
    </row>
    <row r="141" spans="1:5" x14ac:dyDescent="0.25">
      <c r="A141" s="116"/>
      <c r="C141" s="117"/>
      <c r="E141" s="162"/>
    </row>
    <row r="142" spans="1:5" x14ac:dyDescent="0.25">
      <c r="A142" s="116"/>
      <c r="C142" s="117"/>
      <c r="E142" s="162"/>
    </row>
    <row r="143" spans="1:5" x14ac:dyDescent="0.25">
      <c r="A143" s="116"/>
      <c r="C143" s="117"/>
      <c r="E143" s="162"/>
    </row>
    <row r="144" spans="1:5" x14ac:dyDescent="0.25">
      <c r="A144" s="116"/>
      <c r="C144" s="117"/>
      <c r="E144" s="162"/>
    </row>
    <row r="145" spans="1:5" x14ac:dyDescent="0.25">
      <c r="A145" s="116"/>
      <c r="C145" s="117"/>
      <c r="E145" s="162"/>
    </row>
    <row r="146" spans="1:5" x14ac:dyDescent="0.25">
      <c r="A146" s="116"/>
      <c r="C146" s="117"/>
      <c r="E146" s="162"/>
    </row>
    <row r="147" spans="1:5" x14ac:dyDescent="0.25">
      <c r="A147" s="116"/>
      <c r="C147" s="117"/>
      <c r="E147" s="162"/>
    </row>
    <row r="148" spans="1:5" x14ac:dyDescent="0.25">
      <c r="A148" s="116"/>
      <c r="C148" s="117"/>
      <c r="E148" s="162"/>
    </row>
    <row r="149" spans="1:5" x14ac:dyDescent="0.25">
      <c r="A149" s="116"/>
      <c r="C149" s="117"/>
      <c r="E149" s="162"/>
    </row>
    <row r="150" spans="1:5" x14ac:dyDescent="0.25">
      <c r="A150" s="116"/>
      <c r="C150" s="117"/>
      <c r="E150" s="162"/>
    </row>
    <row r="151" spans="1:5" x14ac:dyDescent="0.25">
      <c r="A151" s="116"/>
      <c r="C151" s="117"/>
      <c r="E151" s="162"/>
    </row>
    <row r="152" spans="1:5" x14ac:dyDescent="0.25">
      <c r="A152" s="116"/>
      <c r="C152" s="117"/>
      <c r="E152" s="162"/>
    </row>
    <row r="153" spans="1:5" x14ac:dyDescent="0.25">
      <c r="A153" s="116"/>
      <c r="C153" s="117"/>
      <c r="E153" s="162"/>
    </row>
    <row r="154" spans="1:5" x14ac:dyDescent="0.25">
      <c r="A154" s="116"/>
      <c r="C154" s="117"/>
      <c r="E154" s="162"/>
    </row>
    <row r="155" spans="1:5" x14ac:dyDescent="0.25">
      <c r="A155" s="116"/>
      <c r="C155" s="117"/>
      <c r="E155" s="162"/>
    </row>
    <row r="156" spans="1:5" x14ac:dyDescent="0.25">
      <c r="A156" s="116"/>
      <c r="C156" s="117"/>
      <c r="E156" s="162"/>
    </row>
    <row r="157" spans="1:5" x14ac:dyDescent="0.25">
      <c r="A157" s="116"/>
      <c r="C157" s="117"/>
      <c r="E157" s="162"/>
    </row>
    <row r="158" spans="1:5" x14ac:dyDescent="0.25">
      <c r="A158" s="116"/>
      <c r="C158" s="117"/>
      <c r="E158" s="162"/>
    </row>
    <row r="159" spans="1:5" x14ac:dyDescent="0.25">
      <c r="A159" s="116"/>
      <c r="C159" s="117"/>
      <c r="E159" s="162"/>
    </row>
    <row r="160" spans="1:5" x14ac:dyDescent="0.25">
      <c r="A160" s="116"/>
      <c r="C160" s="117"/>
      <c r="E160" s="162"/>
    </row>
    <row r="161" spans="1:5" x14ac:dyDescent="0.25">
      <c r="A161" s="116"/>
      <c r="C161" s="117"/>
      <c r="E161" s="162"/>
    </row>
    <row r="162" spans="1:5" x14ac:dyDescent="0.25">
      <c r="A162" s="116"/>
      <c r="C162" s="117"/>
      <c r="E162" s="162"/>
    </row>
    <row r="163" spans="1:5" x14ac:dyDescent="0.25">
      <c r="A163" s="116"/>
      <c r="C163" s="117"/>
      <c r="E163" s="162"/>
    </row>
    <row r="164" spans="1:5" x14ac:dyDescent="0.25">
      <c r="A164" s="116"/>
      <c r="C164" s="117"/>
      <c r="E164" s="162"/>
    </row>
    <row r="165" spans="1:5" x14ac:dyDescent="0.25">
      <c r="A165" s="116"/>
      <c r="C165" s="117"/>
      <c r="E165" s="162"/>
    </row>
    <row r="166" spans="1:5" x14ac:dyDescent="0.25">
      <c r="A166" s="116"/>
      <c r="C166" s="117"/>
      <c r="E166" s="162"/>
    </row>
    <row r="167" spans="1:5" x14ac:dyDescent="0.25">
      <c r="A167" s="116"/>
      <c r="C167" s="117"/>
      <c r="E167" s="162"/>
    </row>
    <row r="168" spans="1:5" x14ac:dyDescent="0.25">
      <c r="A168" s="116"/>
      <c r="C168" s="117"/>
      <c r="E168" s="162"/>
    </row>
    <row r="169" spans="1:5" x14ac:dyDescent="0.25">
      <c r="A169" s="116"/>
      <c r="C169" s="117"/>
      <c r="E169" s="162"/>
    </row>
    <row r="170" spans="1:5" x14ac:dyDescent="0.25">
      <c r="A170" s="116"/>
      <c r="C170" s="117"/>
      <c r="E170" s="162"/>
    </row>
    <row r="171" spans="1:5" x14ac:dyDescent="0.25">
      <c r="A171" s="116"/>
      <c r="C171" s="117"/>
      <c r="E171" s="162"/>
    </row>
    <row r="172" spans="1:5" x14ac:dyDescent="0.25">
      <c r="A172" s="116"/>
      <c r="C172" s="117"/>
      <c r="E172" s="162"/>
    </row>
    <row r="173" spans="1:5" x14ac:dyDescent="0.25">
      <c r="A173" s="116"/>
      <c r="C173" s="117"/>
      <c r="E173" s="162"/>
    </row>
    <row r="174" spans="1:5" x14ac:dyDescent="0.25">
      <c r="A174" s="116"/>
      <c r="C174" s="117"/>
      <c r="E174" s="162"/>
    </row>
    <row r="175" spans="1:5" x14ac:dyDescent="0.25">
      <c r="A175" s="116"/>
      <c r="C175" s="117"/>
      <c r="E175" s="162"/>
    </row>
    <row r="176" spans="1:5" x14ac:dyDescent="0.25">
      <c r="A176" s="116"/>
      <c r="C176" s="117"/>
      <c r="E176" s="162"/>
    </row>
    <row r="177" spans="1:5" x14ac:dyDescent="0.25">
      <c r="A177" s="116"/>
      <c r="C177" s="117"/>
      <c r="E177" s="162"/>
    </row>
    <row r="178" spans="1:5" x14ac:dyDescent="0.25">
      <c r="A178" s="116"/>
      <c r="C178" s="117"/>
      <c r="E178" s="162"/>
    </row>
    <row r="179" spans="1:5" x14ac:dyDescent="0.25">
      <c r="A179" s="116"/>
      <c r="C179" s="117"/>
      <c r="E179" s="162"/>
    </row>
    <row r="180" spans="1:5" x14ac:dyDescent="0.25">
      <c r="A180" s="116"/>
      <c r="C180" s="117"/>
      <c r="E180" s="162"/>
    </row>
    <row r="181" spans="1:5" x14ac:dyDescent="0.25">
      <c r="A181" s="116"/>
      <c r="C181" s="117"/>
      <c r="E181" s="162"/>
    </row>
    <row r="182" spans="1:5" x14ac:dyDescent="0.25">
      <c r="A182" s="116"/>
      <c r="C182" s="117"/>
      <c r="E182" s="162"/>
    </row>
    <row r="183" spans="1:5" x14ac:dyDescent="0.25">
      <c r="A183" s="116"/>
      <c r="C183" s="117"/>
      <c r="E183" s="162"/>
    </row>
    <row r="184" spans="1:5" x14ac:dyDescent="0.25">
      <c r="A184" s="116"/>
      <c r="C184" s="117"/>
      <c r="E184" s="162"/>
    </row>
    <row r="185" spans="1:5" x14ac:dyDescent="0.25">
      <c r="A185" s="116"/>
      <c r="C185" s="117"/>
      <c r="E185" s="162"/>
    </row>
    <row r="186" spans="1:5" x14ac:dyDescent="0.25">
      <c r="A186" s="116"/>
      <c r="C186" s="117"/>
      <c r="E186" s="162"/>
    </row>
    <row r="187" spans="1:5" x14ac:dyDescent="0.25">
      <c r="A187" s="116"/>
      <c r="C187" s="117"/>
      <c r="E187" s="162"/>
    </row>
    <row r="188" spans="1:5" x14ac:dyDescent="0.25">
      <c r="A188" s="116"/>
      <c r="C188" s="117"/>
      <c r="E188" s="162"/>
    </row>
    <row r="189" spans="1:5" x14ac:dyDescent="0.25">
      <c r="A189" s="116"/>
      <c r="C189" s="117"/>
      <c r="E189" s="162"/>
    </row>
  </sheetData>
  <mergeCells count="7">
    <mergeCell ref="G9:G10"/>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57" fitToHeight="0" orientation="portrait" horizontalDpi="300" verticalDpi="300" r:id="rId1"/>
  <headerFooter>
    <oddFooter>&amp;RPágina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4E92-6F24-4A00-A5CD-04FE8979BBA4}">
  <dimension ref="A2:K35"/>
  <sheetViews>
    <sheetView topLeftCell="A10" workbookViewId="0">
      <selection activeCell="B10" sqref="B10:F10"/>
    </sheetView>
  </sheetViews>
  <sheetFormatPr baseColWidth="10" defaultRowHeight="15" x14ac:dyDescent="0.25"/>
  <cols>
    <col min="5" max="5" width="15.42578125" customWidth="1"/>
  </cols>
  <sheetData>
    <row r="2" spans="1:10" ht="120" x14ac:dyDescent="0.25">
      <c r="A2" s="139" t="e">
        <f>+Adicionales!A31+0.01</f>
        <v>#REF!</v>
      </c>
      <c r="B2" s="376" t="s">
        <v>2064</v>
      </c>
      <c r="C2" s="377">
        <v>16</v>
      </c>
      <c r="D2" s="377" t="s">
        <v>1973</v>
      </c>
      <c r="E2" s="378"/>
      <c r="F2" s="379"/>
      <c r="G2" s="379"/>
      <c r="H2" s="380"/>
      <c r="I2" s="377"/>
      <c r="J2" s="379">
        <v>0</v>
      </c>
    </row>
    <row r="3" spans="1:10" ht="120" x14ac:dyDescent="0.25">
      <c r="A3" s="139" t="e">
        <f>+A2+0.01</f>
        <v>#REF!</v>
      </c>
      <c r="B3" s="376" t="s">
        <v>2067</v>
      </c>
      <c r="C3" s="377">
        <v>6</v>
      </c>
      <c r="D3" s="377" t="s">
        <v>1973</v>
      </c>
      <c r="E3" s="378"/>
      <c r="F3" s="379"/>
      <c r="G3" s="379"/>
      <c r="H3" s="380"/>
      <c r="I3" s="377"/>
      <c r="J3" s="379">
        <v>0</v>
      </c>
    </row>
    <row r="4" spans="1:10" ht="105" x14ac:dyDescent="0.25">
      <c r="A4" s="139" t="e">
        <f>+A3+0.01</f>
        <v>#REF!</v>
      </c>
      <c r="B4" s="376" t="s">
        <v>2068</v>
      </c>
      <c r="C4" s="377">
        <v>1</v>
      </c>
      <c r="D4" s="377" t="s">
        <v>1973</v>
      </c>
      <c r="E4" s="378"/>
      <c r="F4" s="379"/>
      <c r="G4" s="379"/>
      <c r="H4" s="380"/>
      <c r="I4" s="377"/>
      <c r="J4" s="379">
        <v>0</v>
      </c>
    </row>
    <row r="5" spans="1:10" ht="105" x14ac:dyDescent="0.25">
      <c r="A5" s="124" t="e">
        <f>+Adicionales!A20+0.01</f>
        <v>#REF!</v>
      </c>
      <c r="B5" s="376" t="s">
        <v>2066</v>
      </c>
      <c r="C5" s="139">
        <v>5</v>
      </c>
      <c r="D5" s="377" t="s">
        <v>1973</v>
      </c>
      <c r="E5" s="378"/>
      <c r="F5" s="379"/>
      <c r="G5" s="379"/>
      <c r="H5" s="380"/>
      <c r="I5" s="153"/>
      <c r="J5" s="379">
        <f t="shared" ref="J5:J28" si="0">+C5*E5</f>
        <v>0</v>
      </c>
    </row>
    <row r="6" spans="1:10" ht="210" x14ac:dyDescent="0.25">
      <c r="A6" s="124" t="e">
        <f>+A5+0.01</f>
        <v>#REF!</v>
      </c>
      <c r="B6" s="376" t="s">
        <v>2085</v>
      </c>
      <c r="C6" s="139">
        <v>1</v>
      </c>
      <c r="D6" s="377" t="s">
        <v>1973</v>
      </c>
      <c r="E6" s="378"/>
      <c r="F6" s="379"/>
      <c r="G6" s="379"/>
      <c r="H6" s="380"/>
      <c r="I6" s="153"/>
      <c r="J6" s="379">
        <f t="shared" si="0"/>
        <v>0</v>
      </c>
    </row>
    <row r="7" spans="1:10" ht="240" x14ac:dyDescent="0.25">
      <c r="A7" s="124" t="e">
        <f>+A6+0.01</f>
        <v>#REF!</v>
      </c>
      <c r="B7" s="376" t="s">
        <v>2083</v>
      </c>
      <c r="C7" s="139">
        <v>4</v>
      </c>
      <c r="D7" s="377" t="s">
        <v>1973</v>
      </c>
      <c r="E7" s="378"/>
      <c r="F7" s="379"/>
      <c r="G7" s="379"/>
      <c r="H7" s="380"/>
      <c r="I7" s="153"/>
      <c r="J7" s="379">
        <f t="shared" si="0"/>
        <v>0</v>
      </c>
    </row>
    <row r="8" spans="1:10" ht="240" x14ac:dyDescent="0.25">
      <c r="A8" s="124" t="e">
        <f>+A7+0.01</f>
        <v>#REF!</v>
      </c>
      <c r="B8" s="376" t="s">
        <v>2084</v>
      </c>
      <c r="C8" s="139">
        <v>1</v>
      </c>
      <c r="D8" s="377" t="s">
        <v>1973</v>
      </c>
      <c r="E8" s="378"/>
      <c r="F8" s="379"/>
      <c r="G8" s="379"/>
      <c r="H8" s="380"/>
      <c r="I8" s="153"/>
      <c r="J8" s="379">
        <f t="shared" si="0"/>
        <v>0</v>
      </c>
    </row>
    <row r="9" spans="1:10" ht="409.5" x14ac:dyDescent="0.25">
      <c r="A9" s="124" t="e">
        <f>+Adicionales!A22+0.01</f>
        <v>#REF!</v>
      </c>
      <c r="B9" s="376" t="s">
        <v>1575</v>
      </c>
      <c r="C9" s="139">
        <v>1</v>
      </c>
      <c r="D9" s="377" t="s">
        <v>1576</v>
      </c>
      <c r="E9" s="378"/>
      <c r="F9" s="379"/>
      <c r="G9" s="379"/>
      <c r="H9" s="380"/>
      <c r="I9" s="153"/>
      <c r="J9" s="379">
        <f t="shared" si="0"/>
        <v>0</v>
      </c>
    </row>
    <row r="10" spans="1:10" ht="195" x14ac:dyDescent="0.25">
      <c r="A10" s="124" t="e">
        <f t="shared" ref="A10:A16" si="1">+A9+0.01</f>
        <v>#REF!</v>
      </c>
      <c r="B10" s="376" t="s">
        <v>2087</v>
      </c>
      <c r="C10" s="139">
        <v>23</v>
      </c>
      <c r="D10" s="377" t="s">
        <v>1542</v>
      </c>
      <c r="E10" s="378">
        <v>204.72</v>
      </c>
      <c r="F10" s="379">
        <v>6614.5032000000001</v>
      </c>
      <c r="G10" s="379"/>
      <c r="H10" s="380"/>
      <c r="I10" s="153"/>
      <c r="J10" s="379">
        <f t="shared" si="0"/>
        <v>4708.5600000000004</v>
      </c>
    </row>
    <row r="11" spans="1:10" ht="90" x14ac:dyDescent="0.25">
      <c r="A11" s="124" t="e">
        <f t="shared" si="1"/>
        <v>#REF!</v>
      </c>
      <c r="B11" s="376" t="s">
        <v>2070</v>
      </c>
      <c r="C11" s="139">
        <v>1</v>
      </c>
      <c r="D11" s="377" t="s">
        <v>1973</v>
      </c>
      <c r="E11" s="378"/>
      <c r="F11" s="379"/>
      <c r="G11" s="379"/>
      <c r="H11" s="380"/>
      <c r="I11" s="153"/>
      <c r="J11" s="379">
        <f t="shared" si="0"/>
        <v>0</v>
      </c>
    </row>
    <row r="12" spans="1:10" ht="180" x14ac:dyDescent="0.25">
      <c r="A12" s="124" t="e">
        <f t="shared" si="1"/>
        <v>#REF!</v>
      </c>
      <c r="B12" s="376" t="s">
        <v>2065</v>
      </c>
      <c r="C12" s="139">
        <v>1</v>
      </c>
      <c r="D12" s="377" t="s">
        <v>1973</v>
      </c>
      <c r="E12" s="378"/>
      <c r="F12" s="379"/>
      <c r="G12" s="379"/>
      <c r="H12" s="380"/>
      <c r="I12" s="153"/>
      <c r="J12" s="379">
        <f t="shared" si="0"/>
        <v>0</v>
      </c>
    </row>
    <row r="13" spans="1:10" ht="165" x14ac:dyDescent="0.25">
      <c r="A13" s="124" t="e">
        <f t="shared" si="1"/>
        <v>#REF!</v>
      </c>
      <c r="B13" s="376" t="s">
        <v>2071</v>
      </c>
      <c r="C13" s="139">
        <v>1</v>
      </c>
      <c r="D13" s="377" t="s">
        <v>1576</v>
      </c>
      <c r="E13" s="378"/>
      <c r="F13" s="379"/>
      <c r="G13" s="379"/>
      <c r="H13" s="380"/>
      <c r="I13" s="153"/>
      <c r="J13" s="379">
        <f t="shared" si="0"/>
        <v>0</v>
      </c>
    </row>
    <row r="14" spans="1:10" ht="195" x14ac:dyDescent="0.25">
      <c r="A14" s="124" t="e">
        <f t="shared" si="1"/>
        <v>#REF!</v>
      </c>
      <c r="B14" s="376" t="s">
        <v>2072</v>
      </c>
      <c r="C14" s="139">
        <v>1</v>
      </c>
      <c r="D14" s="377" t="s">
        <v>1576</v>
      </c>
      <c r="E14" s="378"/>
      <c r="F14" s="379"/>
      <c r="G14" s="379"/>
      <c r="H14" s="380"/>
      <c r="I14" s="153"/>
      <c r="J14" s="379">
        <f t="shared" si="0"/>
        <v>0</v>
      </c>
    </row>
    <row r="15" spans="1:10" ht="135" x14ac:dyDescent="0.25">
      <c r="A15" s="124" t="e">
        <f t="shared" si="1"/>
        <v>#REF!</v>
      </c>
      <c r="B15" s="376" t="s">
        <v>2082</v>
      </c>
      <c r="C15" s="139">
        <v>1</v>
      </c>
      <c r="D15" s="377" t="s">
        <v>1576</v>
      </c>
      <c r="E15" s="378"/>
      <c r="F15" s="379"/>
      <c r="G15" s="379"/>
      <c r="H15" s="380"/>
      <c r="I15" s="153"/>
      <c r="J15" s="379">
        <f t="shared" si="0"/>
        <v>0</v>
      </c>
    </row>
    <row r="16" spans="1:10" ht="90" x14ac:dyDescent="0.25">
      <c r="A16" s="124" t="e">
        <f t="shared" si="1"/>
        <v>#REF!</v>
      </c>
      <c r="B16" s="376" t="s">
        <v>2081</v>
      </c>
      <c r="C16" s="139">
        <v>1</v>
      </c>
      <c r="D16" s="377" t="s">
        <v>1576</v>
      </c>
      <c r="E16" s="378"/>
      <c r="F16" s="379"/>
      <c r="G16" s="379"/>
      <c r="H16" s="380"/>
      <c r="I16" s="153"/>
      <c r="J16" s="379">
        <f t="shared" si="0"/>
        <v>0</v>
      </c>
    </row>
    <row r="17" spans="1:10" ht="180" x14ac:dyDescent="0.25">
      <c r="A17" s="124"/>
      <c r="B17" s="376" t="s">
        <v>2086</v>
      </c>
      <c r="C17" s="139">
        <v>1</v>
      </c>
      <c r="D17" s="377" t="s">
        <v>1576</v>
      </c>
      <c r="E17" s="378"/>
      <c r="F17" s="379"/>
      <c r="G17" s="379"/>
      <c r="H17" s="380"/>
      <c r="I17" s="153"/>
      <c r="J17" s="379">
        <f t="shared" si="0"/>
        <v>0</v>
      </c>
    </row>
    <row r="18" spans="1:10" ht="150" x14ac:dyDescent="0.25">
      <c r="A18" s="124" t="e">
        <f>+#REF!+0.01</f>
        <v>#REF!</v>
      </c>
      <c r="B18" s="110" t="s">
        <v>2056</v>
      </c>
      <c r="C18" s="124">
        <v>1</v>
      </c>
      <c r="D18" s="118" t="s">
        <v>1576</v>
      </c>
      <c r="E18" s="132" t="e">
        <f>+#REF!</f>
        <v>#REF!</v>
      </c>
      <c r="F18" s="133"/>
      <c r="G18" s="133"/>
      <c r="H18" s="345"/>
      <c r="I18" s="151"/>
      <c r="J18" s="133" t="e">
        <f t="shared" si="0"/>
        <v>#REF!</v>
      </c>
    </row>
    <row r="19" spans="1:10" ht="165" x14ac:dyDescent="0.25">
      <c r="A19" s="124" t="e">
        <f>+#REF!+0.01</f>
        <v>#REF!</v>
      </c>
      <c r="B19" s="371" t="s">
        <v>2062</v>
      </c>
      <c r="C19" s="124">
        <v>1</v>
      </c>
      <c r="D19" s="375" t="s">
        <v>1576</v>
      </c>
      <c r="E19" s="132" t="e">
        <f>+#REF!</f>
        <v>#REF!</v>
      </c>
      <c r="F19" s="133"/>
      <c r="G19" s="133"/>
      <c r="H19" s="345"/>
      <c r="I19" s="151"/>
      <c r="J19" s="133" t="e">
        <f t="shared" si="0"/>
        <v>#REF!</v>
      </c>
    </row>
    <row r="20" spans="1:10" ht="90" x14ac:dyDescent="0.25">
      <c r="A20" s="124" t="e">
        <f>+Adicionales!A27+0.01</f>
        <v>#REF!</v>
      </c>
      <c r="B20" s="110" t="s">
        <v>2055</v>
      </c>
      <c r="C20" s="124">
        <v>1</v>
      </c>
      <c r="D20" s="375" t="s">
        <v>1576</v>
      </c>
      <c r="E20" s="132">
        <v>3500</v>
      </c>
      <c r="F20" s="133"/>
      <c r="G20" s="133"/>
      <c r="H20" s="345"/>
      <c r="I20" s="151"/>
      <c r="J20" s="133">
        <f t="shared" si="0"/>
        <v>3500</v>
      </c>
    </row>
    <row r="21" spans="1:10" ht="409.5" x14ac:dyDescent="0.25">
      <c r="A21" s="124" t="e">
        <f>+Adicionales!A8+0.01</f>
        <v>#REF!</v>
      </c>
      <c r="B21" s="344" t="s">
        <v>2075</v>
      </c>
      <c r="C21" s="383">
        <v>2</v>
      </c>
      <c r="D21" s="384" t="s">
        <v>1973</v>
      </c>
      <c r="E21" s="385">
        <v>8474.9500000000007</v>
      </c>
      <c r="F21" s="387"/>
      <c r="G21" s="387"/>
      <c r="H21" s="390"/>
      <c r="I21" s="391"/>
      <c r="J21" s="387">
        <f t="shared" si="0"/>
        <v>16949.900000000001</v>
      </c>
    </row>
    <row r="22" spans="1:10" ht="409.5" x14ac:dyDescent="0.25">
      <c r="A22" s="124" t="e">
        <f>+A21+0.01</f>
        <v>#REF!</v>
      </c>
      <c r="B22" s="344" t="s">
        <v>2076</v>
      </c>
      <c r="C22" s="383">
        <v>2</v>
      </c>
      <c r="D22" s="384" t="s">
        <v>1973</v>
      </c>
      <c r="E22" s="385">
        <v>1249.97</v>
      </c>
      <c r="F22" s="387"/>
      <c r="G22" s="387"/>
      <c r="H22" s="390"/>
      <c r="I22" s="391"/>
      <c r="J22" s="387">
        <f t="shared" si="0"/>
        <v>2499.94</v>
      </c>
    </row>
    <row r="23" spans="1:10" ht="60" x14ac:dyDescent="0.25">
      <c r="A23" s="124" t="e">
        <f>+Adicionales!A16+0.01</f>
        <v>#REF!</v>
      </c>
      <c r="B23" s="110" t="s">
        <v>2069</v>
      </c>
      <c r="C23" s="389">
        <v>1</v>
      </c>
      <c r="D23" s="389" t="s">
        <v>1576</v>
      </c>
      <c r="E23" s="132">
        <v>20089.29</v>
      </c>
      <c r="F23" s="133"/>
      <c r="G23" s="133"/>
      <c r="H23" s="345"/>
      <c r="I23" s="389"/>
      <c r="J23" s="133">
        <f t="shared" si="0"/>
        <v>20089.29</v>
      </c>
    </row>
    <row r="24" spans="1:10" ht="90" x14ac:dyDescent="0.25">
      <c r="A24" s="124" t="e">
        <f>+A23+0.01</f>
        <v>#REF!</v>
      </c>
      <c r="B24" s="110" t="s">
        <v>2073</v>
      </c>
      <c r="C24" s="389">
        <v>1</v>
      </c>
      <c r="D24" s="389" t="s">
        <v>1576</v>
      </c>
      <c r="E24" s="132">
        <v>177000</v>
      </c>
      <c r="F24" s="133"/>
      <c r="G24" s="133"/>
      <c r="H24" s="345"/>
      <c r="I24" s="389"/>
      <c r="J24" s="133">
        <f t="shared" si="0"/>
        <v>177000</v>
      </c>
    </row>
    <row r="25" spans="1:10" ht="60" x14ac:dyDescent="0.25">
      <c r="A25" s="124" t="e">
        <f>+A24+0.01</f>
        <v>#REF!</v>
      </c>
      <c r="B25" s="110" t="s">
        <v>2080</v>
      </c>
      <c r="C25" s="382">
        <v>1</v>
      </c>
      <c r="D25" s="382" t="s">
        <v>26</v>
      </c>
      <c r="E25" s="132">
        <v>115.05</v>
      </c>
      <c r="F25" s="133"/>
      <c r="G25" s="133"/>
      <c r="H25" s="345"/>
      <c r="I25" s="382"/>
      <c r="J25" s="133">
        <f t="shared" si="0"/>
        <v>115.05</v>
      </c>
    </row>
    <row r="26" spans="1:10" ht="45" x14ac:dyDescent="0.25">
      <c r="A26" s="124" t="e">
        <f>+A25+0.01</f>
        <v>#REF!</v>
      </c>
      <c r="B26" s="110" t="s">
        <v>2079</v>
      </c>
      <c r="C26" s="382">
        <v>1</v>
      </c>
      <c r="D26" s="382" t="s">
        <v>26</v>
      </c>
      <c r="E26" s="132">
        <v>115.05</v>
      </c>
      <c r="F26" s="133"/>
      <c r="G26" s="133"/>
      <c r="H26" s="345"/>
      <c r="I26" s="382"/>
      <c r="J26" s="133">
        <f t="shared" si="0"/>
        <v>115.05</v>
      </c>
    </row>
    <row r="27" spans="1:10" ht="150" x14ac:dyDescent="0.25">
      <c r="A27" s="124" t="e">
        <f>+#REF!+0.01</f>
        <v>#REF!</v>
      </c>
      <c r="B27" s="110" t="s">
        <v>2057</v>
      </c>
      <c r="C27" s="124">
        <v>34.39</v>
      </c>
      <c r="D27" s="375" t="s">
        <v>1963</v>
      </c>
      <c r="E27" s="132" t="e">
        <f>+#REF!</f>
        <v>#REF!</v>
      </c>
      <c r="F27" s="133"/>
      <c r="G27" s="133"/>
      <c r="H27" s="345"/>
      <c r="I27" s="151"/>
      <c r="J27" s="133" t="e">
        <f t="shared" si="0"/>
        <v>#REF!</v>
      </c>
    </row>
    <row r="28" spans="1:10" ht="105" x14ac:dyDescent="0.25">
      <c r="A28" s="124" t="e">
        <f>+Adicionales!B34+0.01</f>
        <v>#REF!</v>
      </c>
      <c r="B28" s="110" t="s">
        <v>2058</v>
      </c>
      <c r="C28" s="124">
        <v>1</v>
      </c>
      <c r="D28" s="375" t="s">
        <v>1551</v>
      </c>
      <c r="E28" s="132" t="e">
        <f>+#REF!</f>
        <v>#REF!</v>
      </c>
      <c r="F28" s="133"/>
      <c r="G28" s="133"/>
      <c r="H28" s="345"/>
      <c r="I28" s="151"/>
      <c r="J28" s="133" t="e">
        <f t="shared" si="0"/>
        <v>#REF!</v>
      </c>
    </row>
    <row r="29" spans="1:10" ht="409.5" x14ac:dyDescent="0.25">
      <c r="A29" s="383">
        <v>4.0799999999999983</v>
      </c>
      <c r="B29" s="344" t="s">
        <v>1552</v>
      </c>
      <c r="C29" s="384" t="e">
        <f>+#REF!-#REF!</f>
        <v>#REF!</v>
      </c>
      <c r="D29" s="384" t="s">
        <v>1550</v>
      </c>
      <c r="E29" s="385">
        <v>1256.93</v>
      </c>
      <c r="F29" s="387"/>
      <c r="G29" s="387"/>
      <c r="H29" s="390" t="e">
        <f>+C29/#REF!</f>
        <v>#REF!</v>
      </c>
      <c r="I29" s="384"/>
      <c r="J29" s="133" t="e">
        <f>+E29*C29</f>
        <v>#REF!</v>
      </c>
    </row>
    <row r="30" spans="1:10" ht="300" x14ac:dyDescent="0.25">
      <c r="A30" s="124">
        <v>11.03</v>
      </c>
      <c r="B30" s="110" t="s">
        <v>1581</v>
      </c>
      <c r="C30" s="381" t="e">
        <f>+#REF!-#REF!</f>
        <v>#REF!</v>
      </c>
      <c r="D30" s="381" t="s">
        <v>1542</v>
      </c>
      <c r="E30" s="132">
        <v>169.83</v>
      </c>
      <c r="F30" s="133"/>
      <c r="G30" s="133"/>
      <c r="H30" s="345" t="e">
        <f>+C30/#REF!</f>
        <v>#REF!</v>
      </c>
      <c r="I30" s="381"/>
      <c r="J30" s="133" t="e">
        <f>+E30*C30</f>
        <v>#REF!</v>
      </c>
    </row>
    <row r="31" spans="1:10" ht="409.5" x14ac:dyDescent="0.25">
      <c r="A31" s="124" t="e">
        <f>+#REF!+0.01</f>
        <v>#REF!</v>
      </c>
      <c r="B31" s="110" t="s">
        <v>2074</v>
      </c>
      <c r="C31" s="382">
        <v>1</v>
      </c>
      <c r="D31" s="382" t="s">
        <v>1576</v>
      </c>
      <c r="E31" s="132">
        <v>80165.437197120002</v>
      </c>
      <c r="F31" s="133"/>
      <c r="G31" s="133"/>
      <c r="H31" s="345"/>
      <c r="I31" s="382"/>
      <c r="J31" s="133">
        <v>80165.437197120002</v>
      </c>
    </row>
    <row r="32" spans="1:10" ht="270" x14ac:dyDescent="0.25">
      <c r="A32" s="124" t="e">
        <f>+#REF!+0.01</f>
        <v>#REF!</v>
      </c>
      <c r="B32" s="110" t="s">
        <v>1972</v>
      </c>
      <c r="C32" s="124" t="e">
        <f>+#REF!</f>
        <v>#REF!</v>
      </c>
      <c r="D32" s="382" t="s">
        <v>1542</v>
      </c>
      <c r="E32" s="132">
        <v>12052.51</v>
      </c>
      <c r="F32" s="133"/>
      <c r="G32" s="133"/>
      <c r="H32" s="345"/>
      <c r="I32" s="151"/>
      <c r="J32" s="133" t="e">
        <f>+C32*E32</f>
        <v>#REF!</v>
      </c>
    </row>
    <row r="33" spans="1:11" ht="330" x14ac:dyDescent="0.25">
      <c r="A33" s="383">
        <v>6.1999999999999957</v>
      </c>
      <c r="B33" s="344" t="s">
        <v>1562</v>
      </c>
      <c r="C33" s="384">
        <v>6</v>
      </c>
      <c r="D33" s="384" t="s">
        <v>1551</v>
      </c>
      <c r="E33" s="385">
        <v>6361.17</v>
      </c>
      <c r="F33" s="387">
        <f>+C33*E33</f>
        <v>38167.020000000004</v>
      </c>
      <c r="G33" s="387"/>
      <c r="H33" s="390">
        <f>+I33/C33</f>
        <v>1</v>
      </c>
      <c r="I33" s="384">
        <v>6</v>
      </c>
      <c r="J33" s="387">
        <f>+I33*E33</f>
        <v>38167.020000000004</v>
      </c>
    </row>
    <row r="34" spans="1:11" ht="105" x14ac:dyDescent="0.25">
      <c r="B34" s="124" t="e">
        <f>+Adicionales!A19+0.01</f>
        <v>#REF!</v>
      </c>
      <c r="C34" s="344" t="s">
        <v>2061</v>
      </c>
      <c r="D34" s="383">
        <v>1</v>
      </c>
      <c r="E34" s="384" t="s">
        <v>1551</v>
      </c>
      <c r="F34" s="385">
        <v>27769.4</v>
      </c>
      <c r="G34" s="387"/>
      <c r="H34" s="387"/>
      <c r="I34" s="390"/>
      <c r="J34" s="391"/>
      <c r="K34" s="387">
        <f>+D34*F34</f>
        <v>27769.4</v>
      </c>
    </row>
    <row r="35" spans="1:11" ht="180" x14ac:dyDescent="0.25">
      <c r="C35" s="110" t="s">
        <v>2088</v>
      </c>
      <c r="D35" s="124">
        <v>12.97</v>
      </c>
      <c r="E35" s="392" t="s">
        <v>1542</v>
      </c>
      <c r="F35" s="132">
        <f>+'[2]ANALISIS ADICIONALES'!$H$183</f>
        <v>404.72</v>
      </c>
      <c r="G35" s="133"/>
      <c r="H35" s="351"/>
      <c r="I35" s="351"/>
      <c r="J35" s="351"/>
      <c r="K35" s="351">
        <f>+F35*D35</f>
        <v>5249.2184000000007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82E31-39F8-46EC-9614-6AAAD42ABC32}">
  <dimension ref="A1:S158"/>
  <sheetViews>
    <sheetView workbookViewId="0">
      <selection activeCell="D46" sqref="D46"/>
    </sheetView>
  </sheetViews>
  <sheetFormatPr baseColWidth="10" defaultColWidth="9.140625" defaultRowHeight="15" outlineLevelRow="1" x14ac:dyDescent="0.25"/>
  <cols>
    <col min="1" max="1" width="8.7109375" style="154" customWidth="1"/>
    <col min="2" max="2" width="69" style="116" customWidth="1"/>
    <col min="3" max="3" width="12.85546875" style="122" customWidth="1"/>
    <col min="4" max="4" width="12.85546875" style="117" customWidth="1"/>
    <col min="5" max="5" width="17.85546875" style="155" customWidth="1"/>
    <col min="6" max="6" width="14.85546875" style="116" customWidth="1"/>
    <col min="7" max="7" width="21.7109375" style="116" customWidth="1"/>
    <col min="8" max="8" width="11" style="167" hidden="1" customWidth="1"/>
    <col min="9" max="9" width="11" style="135" hidden="1" customWidth="1"/>
    <col min="10" max="10" width="16.7109375" style="116" hidden="1" customWidth="1"/>
    <col min="11" max="11" width="12.85546875" style="116" customWidth="1"/>
    <col min="12" max="12" width="9.140625" style="116"/>
    <col min="13" max="13" width="11.5703125" style="116" bestFit="1" customWidth="1"/>
    <col min="14" max="14" width="12.5703125" style="116" bestFit="1" customWidth="1"/>
    <col min="15" max="16384" width="9.140625" style="116"/>
  </cols>
  <sheetData>
    <row r="1" spans="1:11" x14ac:dyDescent="0.25">
      <c r="F1" s="156"/>
      <c r="G1" s="157"/>
    </row>
    <row r="2" spans="1:11" x14ac:dyDescent="0.25">
      <c r="F2" s="156"/>
      <c r="G2" s="157"/>
    </row>
    <row r="4" spans="1:11" s="160" customFormat="1" x14ac:dyDescent="0.25">
      <c r="A4" s="158"/>
      <c r="B4" s="125"/>
      <c r="C4" s="125"/>
      <c r="D4" s="125"/>
      <c r="E4" s="159"/>
      <c r="F4" s="125"/>
      <c r="G4" s="125"/>
      <c r="H4" s="386">
        <v>45229</v>
      </c>
      <c r="I4" s="161"/>
    </row>
    <row r="5" spans="1:11" s="160" customFormat="1" x14ac:dyDescent="0.25">
      <c r="A5" s="158"/>
      <c r="B5" s="125"/>
      <c r="C5" s="125"/>
      <c r="D5" s="125"/>
      <c r="E5" s="159"/>
      <c r="F5" s="125"/>
      <c r="G5" s="125"/>
      <c r="H5" s="167"/>
      <c r="I5" s="161"/>
    </row>
    <row r="6" spans="1:11" s="160" customFormat="1" x14ac:dyDescent="0.25">
      <c r="A6" s="158"/>
      <c r="B6" s="125"/>
      <c r="C6" s="125"/>
      <c r="D6" s="125"/>
      <c r="E6" s="159"/>
      <c r="F6" s="125"/>
      <c r="G6" s="125"/>
      <c r="H6" s="167"/>
      <c r="I6" s="161"/>
    </row>
    <row r="7" spans="1:11" s="160" customFormat="1" ht="15.75" thickBot="1" x14ac:dyDescent="0.3">
      <c r="A7" s="158"/>
      <c r="B7" s="125"/>
      <c r="C7" s="125"/>
      <c r="D7" s="125"/>
      <c r="E7" s="159"/>
      <c r="F7" s="125"/>
      <c r="G7" s="125"/>
      <c r="H7" s="167"/>
      <c r="I7" s="161"/>
    </row>
    <row r="8" spans="1:11" s="160" customFormat="1" ht="15.75" thickBot="1" x14ac:dyDescent="0.3">
      <c r="A8" s="158"/>
      <c r="B8" s="125"/>
      <c r="C8" s="125"/>
      <c r="D8" s="125"/>
      <c r="E8" s="159"/>
      <c r="F8" s="125"/>
      <c r="G8" s="125"/>
      <c r="H8" s="402" t="s">
        <v>1943</v>
      </c>
      <c r="I8" s="403"/>
      <c r="J8" s="404"/>
    </row>
    <row r="9" spans="1:11" ht="15.75" x14ac:dyDescent="0.25">
      <c r="A9" s="405" t="s">
        <v>1539</v>
      </c>
      <c r="B9" s="406" t="s">
        <v>1540</v>
      </c>
      <c r="C9" s="405" t="s">
        <v>8</v>
      </c>
      <c r="D9" s="405" t="s">
        <v>1589</v>
      </c>
      <c r="E9" s="405" t="s">
        <v>10</v>
      </c>
      <c r="F9" s="405" t="s">
        <v>11</v>
      </c>
      <c r="G9" s="405" t="s">
        <v>1590</v>
      </c>
      <c r="H9" s="408" t="s">
        <v>1944</v>
      </c>
      <c r="I9" s="409"/>
      <c r="J9" s="410"/>
    </row>
    <row r="10" spans="1:11" ht="15.75" x14ac:dyDescent="0.25">
      <c r="A10" s="405"/>
      <c r="B10" s="407"/>
      <c r="C10" s="405"/>
      <c r="D10" s="405"/>
      <c r="E10" s="405"/>
      <c r="F10" s="405"/>
      <c r="G10" s="405"/>
      <c r="H10" s="346" t="s">
        <v>1945</v>
      </c>
      <c r="I10" s="347" t="s">
        <v>8</v>
      </c>
      <c r="J10" s="348" t="s">
        <v>11</v>
      </c>
    </row>
    <row r="11" spans="1:11" x14ac:dyDescent="0.2">
      <c r="A11" s="123"/>
      <c r="B11" s="170" t="s">
        <v>2077</v>
      </c>
      <c r="C11" s="123"/>
      <c r="D11" s="123"/>
      <c r="E11" s="123"/>
      <c r="F11" s="123"/>
      <c r="G11" s="166">
        <f>SUM(F13)</f>
        <v>25428.58</v>
      </c>
      <c r="H11" s="349"/>
      <c r="I11" s="349"/>
      <c r="J11" s="349"/>
    </row>
    <row r="12" spans="1:11" s="130" customFormat="1" x14ac:dyDescent="0.25">
      <c r="A12" s="124"/>
      <c r="B12" s="110"/>
      <c r="C12" s="124"/>
      <c r="D12" s="382"/>
      <c r="E12" s="132"/>
      <c r="F12" s="133"/>
      <c r="G12" s="127"/>
      <c r="H12" s="127"/>
      <c r="I12" s="382"/>
      <c r="J12" s="127"/>
      <c r="K12" s="116"/>
    </row>
    <row r="13" spans="1:11" s="130" customFormat="1" ht="63" customHeight="1" outlineLevel="1" x14ac:dyDescent="0.25">
      <c r="A13" s="383">
        <v>6.3099999999999969</v>
      </c>
      <c r="B13" s="344" t="s">
        <v>1563</v>
      </c>
      <c r="C13" s="384">
        <v>1</v>
      </c>
      <c r="D13" s="384" t="s">
        <v>1564</v>
      </c>
      <c r="E13" s="385">
        <v>25428.58</v>
      </c>
      <c r="F13" s="387">
        <f>+C13*E13</f>
        <v>25428.58</v>
      </c>
      <c r="G13" s="387"/>
      <c r="H13" s="380">
        <f>+I13/C13</f>
        <v>1</v>
      </c>
      <c r="I13" s="377">
        <v>1</v>
      </c>
      <c r="J13" s="379">
        <f t="shared" ref="J13" si="0">+I13*E13</f>
        <v>25428.58</v>
      </c>
      <c r="K13" s="372"/>
    </row>
    <row r="14" spans="1:11" s="130" customFormat="1" x14ac:dyDescent="0.25">
      <c r="A14" s="124"/>
      <c r="B14" s="110"/>
      <c r="C14" s="124"/>
      <c r="D14" s="382"/>
      <c r="E14" s="132">
        <v>0</v>
      </c>
      <c r="F14" s="133"/>
      <c r="G14" s="127"/>
      <c r="H14" s="127"/>
      <c r="I14" s="382"/>
      <c r="J14" s="127"/>
      <c r="K14" s="372"/>
    </row>
    <row r="15" spans="1:11" s="130" customFormat="1" x14ac:dyDescent="0.2">
      <c r="A15" s="123">
        <v>8</v>
      </c>
      <c r="B15" s="340" t="s">
        <v>1566</v>
      </c>
      <c r="C15" s="123"/>
      <c r="D15" s="341"/>
      <c r="E15" s="342">
        <v>0</v>
      </c>
      <c r="F15" s="343"/>
      <c r="G15" s="166">
        <f>ROUND(SUM(F16:F16),2)</f>
        <v>12716.71</v>
      </c>
      <c r="H15" s="349"/>
      <c r="I15" s="349"/>
      <c r="J15" s="349">
        <f>ROUND((SUM(J16:J16)),2)</f>
        <v>12716.71</v>
      </c>
      <c r="K15" s="372"/>
    </row>
    <row r="16" spans="1:11" s="130" customFormat="1" ht="50.25" customHeight="1" outlineLevel="1" x14ac:dyDescent="0.25">
      <c r="A16" s="383">
        <v>8.0499999999999989</v>
      </c>
      <c r="B16" s="344" t="s">
        <v>1569</v>
      </c>
      <c r="C16" s="384">
        <v>1</v>
      </c>
      <c r="D16" s="384" t="s">
        <v>1551</v>
      </c>
      <c r="E16" s="385">
        <v>12716.71</v>
      </c>
      <c r="F16" s="387">
        <f t="shared" ref="F16" si="1">+C16*E16</f>
        <v>12716.71</v>
      </c>
      <c r="G16" s="387"/>
      <c r="H16" s="380">
        <f t="shared" ref="H16" si="2">+I16/C16</f>
        <v>1</v>
      </c>
      <c r="I16" s="377">
        <v>1</v>
      </c>
      <c r="J16" s="379">
        <f t="shared" ref="J16" si="3">+I16*E16</f>
        <v>12716.71</v>
      </c>
      <c r="K16" s="372"/>
    </row>
    <row r="17" spans="1:11" s="130" customFormat="1" x14ac:dyDescent="0.25">
      <c r="A17" s="124"/>
      <c r="B17" s="110"/>
      <c r="C17" s="124"/>
      <c r="D17" s="382"/>
      <c r="E17" s="132">
        <v>0</v>
      </c>
      <c r="F17" s="133"/>
      <c r="G17" s="127"/>
      <c r="H17" s="127"/>
      <c r="I17" s="382"/>
      <c r="J17" s="127"/>
      <c r="K17" s="372"/>
    </row>
    <row r="18" spans="1:11" s="130" customFormat="1" x14ac:dyDescent="0.2">
      <c r="A18" s="123">
        <v>9</v>
      </c>
      <c r="B18" s="340" t="s">
        <v>1570</v>
      </c>
      <c r="C18" s="123"/>
      <c r="D18" s="341"/>
      <c r="E18" s="342">
        <v>0</v>
      </c>
      <c r="F18" s="343"/>
      <c r="G18" s="166">
        <f>ROUND(SUM(F20:F23),2)</f>
        <v>631604.82999999996</v>
      </c>
      <c r="H18" s="349"/>
      <c r="I18" s="349"/>
      <c r="J18" s="349">
        <f>ROUND((SUM(J19:J23)),2)</f>
        <v>631604.82999999996</v>
      </c>
      <c r="K18" s="372"/>
    </row>
    <row r="19" spans="1:11" s="130" customFormat="1" outlineLevel="1" x14ac:dyDescent="0.25">
      <c r="A19" s="126"/>
      <c r="B19" s="171" t="s">
        <v>1592</v>
      </c>
      <c r="C19" s="126"/>
      <c r="D19" s="128"/>
      <c r="E19" s="129">
        <v>0</v>
      </c>
      <c r="F19" s="120"/>
      <c r="G19" s="136"/>
      <c r="H19" s="127"/>
      <c r="I19" s="382"/>
      <c r="J19" s="127"/>
      <c r="K19" s="372"/>
    </row>
    <row r="20" spans="1:11" s="130" customFormat="1" ht="270" outlineLevel="1" x14ac:dyDescent="0.25">
      <c r="A20" s="383">
        <v>9.01</v>
      </c>
      <c r="B20" s="344" t="s">
        <v>1571</v>
      </c>
      <c r="C20" s="384">
        <v>9</v>
      </c>
      <c r="D20" s="384" t="s">
        <v>1551</v>
      </c>
      <c r="E20" s="385">
        <v>5694.89</v>
      </c>
      <c r="F20" s="387">
        <f t="shared" ref="F20:F23" si="4">+C20*E20</f>
        <v>51254.01</v>
      </c>
      <c r="G20" s="387"/>
      <c r="H20" s="380">
        <f t="shared" ref="H20:H23" si="5">+I20/C20</f>
        <v>1</v>
      </c>
      <c r="I20" s="377">
        <v>9</v>
      </c>
      <c r="J20" s="379">
        <f t="shared" ref="J20:J23" si="6">+I20*E20</f>
        <v>51254.01</v>
      </c>
      <c r="K20" s="372"/>
    </row>
    <row r="21" spans="1:11" s="130" customFormat="1" ht="135" outlineLevel="1" x14ac:dyDescent="0.25">
      <c r="A21" s="383">
        <v>9.02</v>
      </c>
      <c r="B21" s="344" t="s">
        <v>1572</v>
      </c>
      <c r="C21" s="384">
        <v>1</v>
      </c>
      <c r="D21" s="384" t="s">
        <v>1551</v>
      </c>
      <c r="E21" s="385">
        <v>87832.25</v>
      </c>
      <c r="F21" s="387">
        <f t="shared" si="4"/>
        <v>87832.25</v>
      </c>
      <c r="G21" s="387"/>
      <c r="H21" s="380">
        <f t="shared" si="5"/>
        <v>1</v>
      </c>
      <c r="I21" s="377">
        <v>1</v>
      </c>
      <c r="J21" s="379">
        <f t="shared" si="6"/>
        <v>87832.25</v>
      </c>
      <c r="K21" s="372"/>
    </row>
    <row r="22" spans="1:11" s="130" customFormat="1" ht="360" outlineLevel="1" x14ac:dyDescent="0.25">
      <c r="A22" s="383">
        <v>9.0299999999999994</v>
      </c>
      <c r="B22" s="344" t="s">
        <v>1573</v>
      </c>
      <c r="C22" s="384">
        <v>1</v>
      </c>
      <c r="D22" s="384" t="s">
        <v>1551</v>
      </c>
      <c r="E22" s="385">
        <v>238417.92000000001</v>
      </c>
      <c r="F22" s="387">
        <f t="shared" si="4"/>
        <v>238417.92000000001</v>
      </c>
      <c r="G22" s="387"/>
      <c r="H22" s="345">
        <f t="shared" si="5"/>
        <v>1</v>
      </c>
      <c r="I22" s="382">
        <v>1</v>
      </c>
      <c r="J22" s="133">
        <f t="shared" si="6"/>
        <v>238417.92000000001</v>
      </c>
      <c r="K22" s="372"/>
    </row>
    <row r="23" spans="1:11" s="130" customFormat="1" ht="120" outlineLevel="1" x14ac:dyDescent="0.25">
      <c r="A23" s="383">
        <v>9.0499999999999989</v>
      </c>
      <c r="B23" s="344" t="s">
        <v>1574</v>
      </c>
      <c r="C23" s="384">
        <v>1</v>
      </c>
      <c r="D23" s="384" t="s">
        <v>1551</v>
      </c>
      <c r="E23" s="385">
        <v>254100.65</v>
      </c>
      <c r="F23" s="387">
        <f t="shared" si="4"/>
        <v>254100.65</v>
      </c>
      <c r="G23" s="387"/>
      <c r="H23" s="380">
        <f t="shared" si="5"/>
        <v>1</v>
      </c>
      <c r="I23" s="377">
        <v>1</v>
      </c>
      <c r="J23" s="379">
        <f t="shared" si="6"/>
        <v>254100.65</v>
      </c>
      <c r="K23" s="372"/>
    </row>
    <row r="24" spans="1:11" s="168" customFormat="1" x14ac:dyDescent="0.25">
      <c r="A24" s="334"/>
      <c r="B24" s="335"/>
      <c r="C24" s="334"/>
      <c r="D24" s="336"/>
      <c r="E24" s="337">
        <v>0</v>
      </c>
      <c r="F24" s="338"/>
      <c r="G24" s="339"/>
      <c r="H24" s="339"/>
      <c r="I24" s="382"/>
      <c r="J24" s="339"/>
      <c r="K24" s="372"/>
    </row>
    <row r="25" spans="1:11" s="130" customFormat="1" ht="41.25" customHeight="1" x14ac:dyDescent="0.2">
      <c r="A25" s="123">
        <v>10</v>
      </c>
      <c r="B25" s="340" t="s">
        <v>1577</v>
      </c>
      <c r="C25" s="123"/>
      <c r="D25" s="341"/>
      <c r="E25" s="342">
        <v>0</v>
      </c>
      <c r="F25" s="343"/>
      <c r="G25" s="166">
        <f>ROUND(SUM(F26:F26),2)</f>
        <v>581966.48</v>
      </c>
      <c r="H25" s="349"/>
      <c r="I25" s="349"/>
      <c r="J25" s="349">
        <f>ROUND((SUM(J26:J26)),2)</f>
        <v>581966.48</v>
      </c>
      <c r="K25" s="372"/>
    </row>
    <row r="26" spans="1:11" s="130" customFormat="1" ht="74.25" customHeight="1" outlineLevel="1" x14ac:dyDescent="0.25">
      <c r="A26" s="383">
        <v>10.01</v>
      </c>
      <c r="B26" s="344" t="s">
        <v>1578</v>
      </c>
      <c r="C26" s="384">
        <v>1</v>
      </c>
      <c r="D26" s="384" t="s">
        <v>1551</v>
      </c>
      <c r="E26" s="385">
        <v>581966.48</v>
      </c>
      <c r="F26" s="387">
        <f t="shared" ref="F26" si="7">+C26*E26</f>
        <v>581966.48</v>
      </c>
      <c r="G26" s="387"/>
      <c r="H26" s="380">
        <f t="shared" ref="H26" si="8">+I26/C26</f>
        <v>1</v>
      </c>
      <c r="I26" s="377">
        <v>1</v>
      </c>
      <c r="J26" s="379">
        <f t="shared" ref="J26" si="9">+I26*E26</f>
        <v>581966.48</v>
      </c>
      <c r="K26" s="372"/>
    </row>
    <row r="27" spans="1:11" s="130" customFormat="1" x14ac:dyDescent="0.25">
      <c r="A27" s="124"/>
      <c r="B27" s="110"/>
      <c r="C27" s="124"/>
      <c r="D27" s="382"/>
      <c r="E27" s="132">
        <v>0</v>
      </c>
      <c r="F27" s="133"/>
      <c r="G27" s="127"/>
      <c r="H27" s="127"/>
      <c r="I27" s="382"/>
      <c r="J27" s="127"/>
      <c r="K27" s="372"/>
    </row>
    <row r="28" spans="1:11" s="130" customFormat="1" ht="19.5" customHeight="1" x14ac:dyDescent="0.25">
      <c r="A28" s="124"/>
      <c r="B28" s="110"/>
      <c r="C28" s="124"/>
      <c r="D28" s="382"/>
      <c r="E28" s="132">
        <v>0</v>
      </c>
      <c r="F28" s="133"/>
      <c r="G28" s="127"/>
      <c r="H28" s="127"/>
      <c r="I28" s="382"/>
      <c r="J28" s="127"/>
      <c r="K28" s="372"/>
    </row>
    <row r="29" spans="1:11" s="130" customFormat="1" ht="42.75" customHeight="1" x14ac:dyDescent="0.2">
      <c r="A29" s="123">
        <v>12</v>
      </c>
      <c r="B29" s="340" t="s">
        <v>1582</v>
      </c>
      <c r="C29" s="123"/>
      <c r="D29" s="341"/>
      <c r="E29" s="342">
        <v>0</v>
      </c>
      <c r="F29" s="343"/>
      <c r="G29" s="166">
        <f>ROUND(SUM(F30:F32),2)</f>
        <v>128383.12</v>
      </c>
      <c r="H29" s="349"/>
      <c r="I29" s="349"/>
      <c r="J29" s="349">
        <f>ROUND((SUM(J30:J32)),2)</f>
        <v>128383.12</v>
      </c>
      <c r="K29" s="372"/>
    </row>
    <row r="30" spans="1:11" s="168" customFormat="1" ht="64.5" customHeight="1" outlineLevel="1" x14ac:dyDescent="0.25">
      <c r="A30" s="383">
        <v>12.06</v>
      </c>
      <c r="B30" s="344" t="s">
        <v>1583</v>
      </c>
      <c r="C30" s="384">
        <v>1</v>
      </c>
      <c r="D30" s="384" t="s">
        <v>21</v>
      </c>
      <c r="E30" s="385">
        <v>32669.87</v>
      </c>
      <c r="F30" s="387">
        <f t="shared" ref="F30:F32" si="10">+C30*E30</f>
        <v>32669.87</v>
      </c>
      <c r="G30" s="387"/>
      <c r="H30" s="380">
        <f t="shared" ref="H30:H32" si="11">+I30/C30</f>
        <v>1</v>
      </c>
      <c r="I30" s="377">
        <v>1</v>
      </c>
      <c r="J30" s="379">
        <f t="shared" ref="J30:J32" si="12">+I30*E30</f>
        <v>32669.87</v>
      </c>
      <c r="K30" s="372"/>
    </row>
    <row r="31" spans="1:11" s="168" customFormat="1" ht="24" customHeight="1" outlineLevel="1" x14ac:dyDescent="0.25">
      <c r="A31" s="383">
        <v>12.08</v>
      </c>
      <c r="B31" s="344" t="s">
        <v>1584</v>
      </c>
      <c r="C31" s="384">
        <v>3</v>
      </c>
      <c r="D31" s="384" t="s">
        <v>21</v>
      </c>
      <c r="E31" s="385">
        <v>5705.39</v>
      </c>
      <c r="F31" s="387">
        <f t="shared" si="10"/>
        <v>17116.170000000002</v>
      </c>
      <c r="G31" s="387"/>
      <c r="H31" s="380">
        <f t="shared" si="11"/>
        <v>1</v>
      </c>
      <c r="I31" s="377">
        <v>3</v>
      </c>
      <c r="J31" s="379">
        <f t="shared" si="12"/>
        <v>17116.170000000002</v>
      </c>
      <c r="K31" s="372"/>
    </row>
    <row r="32" spans="1:11" s="168" customFormat="1" ht="40.5" customHeight="1" outlineLevel="1" x14ac:dyDescent="0.25">
      <c r="A32" s="383">
        <v>12.08</v>
      </c>
      <c r="B32" s="344" t="s">
        <v>1585</v>
      </c>
      <c r="C32" s="384">
        <v>2</v>
      </c>
      <c r="D32" s="384" t="s">
        <v>21</v>
      </c>
      <c r="E32" s="385">
        <v>39298.54</v>
      </c>
      <c r="F32" s="387">
        <f t="shared" si="10"/>
        <v>78597.08</v>
      </c>
      <c r="G32" s="387"/>
      <c r="H32" s="380">
        <f t="shared" si="11"/>
        <v>1</v>
      </c>
      <c r="I32" s="377">
        <v>2</v>
      </c>
      <c r="J32" s="379">
        <f t="shared" si="12"/>
        <v>78597.08</v>
      </c>
      <c r="K32" s="372"/>
    </row>
    <row r="33" spans="1:19" s="168" customFormat="1" ht="23.25" customHeight="1" x14ac:dyDescent="0.25">
      <c r="A33" s="124"/>
      <c r="B33" s="110"/>
      <c r="C33" s="382"/>
      <c r="D33" s="382"/>
      <c r="E33" s="132">
        <v>0</v>
      </c>
      <c r="F33" s="133"/>
      <c r="G33" s="339"/>
      <c r="H33" s="339"/>
      <c r="I33" s="382"/>
      <c r="J33" s="339"/>
      <c r="K33" s="372"/>
    </row>
    <row r="34" spans="1:19" s="130" customFormat="1" x14ac:dyDescent="0.2">
      <c r="A34" s="123">
        <v>17</v>
      </c>
      <c r="B34" s="340" t="s">
        <v>1946</v>
      </c>
      <c r="C34" s="123"/>
      <c r="D34" s="341"/>
      <c r="E34" s="342">
        <v>0</v>
      </c>
      <c r="F34" s="343"/>
      <c r="G34" s="166">
        <f>SUM(E35)</f>
        <v>80165.437197120002</v>
      </c>
      <c r="H34" s="166"/>
      <c r="I34" s="166"/>
      <c r="J34" s="349">
        <f>ROUND((SUM(J35:J35)),2)</f>
        <v>80165.440000000002</v>
      </c>
      <c r="K34" s="372"/>
    </row>
    <row r="35" spans="1:19" s="130" customFormat="1" ht="45" x14ac:dyDescent="0.25">
      <c r="A35" s="124">
        <v>17.010000000000002</v>
      </c>
      <c r="B35" s="110" t="s">
        <v>2059</v>
      </c>
      <c r="C35" s="124">
        <v>1</v>
      </c>
      <c r="D35" s="382" t="s">
        <v>1576</v>
      </c>
      <c r="E35" s="132">
        <f>+'[3]ANALISIS '!H266</f>
        <v>80165.437197120002</v>
      </c>
      <c r="F35" s="133"/>
      <c r="G35" s="133"/>
      <c r="H35" s="345"/>
      <c r="I35" s="151"/>
      <c r="J35" s="133">
        <f t="shared" ref="J35" si="13">+C35*E35</f>
        <v>80165.437197120002</v>
      </c>
    </row>
    <row r="36" spans="1:19" s="130" customFormat="1" x14ac:dyDescent="0.25">
      <c r="A36" s="124"/>
      <c r="B36" s="110"/>
      <c r="C36" s="124"/>
      <c r="D36" s="382"/>
      <c r="E36" s="132"/>
      <c r="F36" s="133"/>
      <c r="G36" s="127"/>
      <c r="H36" s="339"/>
      <c r="I36" s="151"/>
      <c r="J36" s="127"/>
    </row>
    <row r="37" spans="1:19" x14ac:dyDescent="0.25">
      <c r="A37" s="163"/>
      <c r="C37" s="116"/>
      <c r="E37" s="164"/>
      <c r="F37" s="165"/>
      <c r="H37" s="169"/>
      <c r="I37" s="160"/>
      <c r="J37" s="160"/>
      <c r="K37" s="160"/>
      <c r="L37" s="160"/>
      <c r="M37" s="160"/>
      <c r="N37" s="160"/>
      <c r="O37" s="160"/>
      <c r="P37" s="160"/>
      <c r="Q37" s="160"/>
      <c r="R37" s="160"/>
      <c r="S37" s="160"/>
    </row>
    <row r="38" spans="1:19" ht="15.75" x14ac:dyDescent="0.25">
      <c r="A38" s="116"/>
      <c r="C38" s="117"/>
      <c r="E38" s="401" t="s">
        <v>2078</v>
      </c>
      <c r="F38" s="401"/>
      <c r="G38" s="388">
        <f>SUM(G11:G34)</f>
        <v>1460265.1571971201</v>
      </c>
      <c r="H38" s="169"/>
    </row>
    <row r="39" spans="1:19" x14ac:dyDescent="0.25">
      <c r="A39" s="116"/>
      <c r="C39" s="117"/>
      <c r="E39" s="162"/>
      <c r="H39" s="169"/>
    </row>
    <row r="40" spans="1:19" x14ac:dyDescent="0.25">
      <c r="A40" s="116"/>
      <c r="C40" s="117"/>
      <c r="E40" s="162"/>
      <c r="H40" s="169"/>
    </row>
    <row r="41" spans="1:19" x14ac:dyDescent="0.25">
      <c r="A41" s="116"/>
      <c r="C41" s="117"/>
      <c r="E41" s="162"/>
    </row>
    <row r="42" spans="1:19" x14ac:dyDescent="0.25">
      <c r="A42" s="116"/>
      <c r="C42" s="117"/>
      <c r="E42" s="162"/>
    </row>
    <row r="43" spans="1:19" x14ac:dyDescent="0.25">
      <c r="A43" s="116"/>
      <c r="C43" s="117"/>
      <c r="E43" s="162"/>
    </row>
    <row r="44" spans="1:19" x14ac:dyDescent="0.25">
      <c r="A44" s="116"/>
      <c r="C44" s="117"/>
      <c r="E44" s="162"/>
    </row>
    <row r="45" spans="1:19" x14ac:dyDescent="0.25">
      <c r="A45" s="116"/>
      <c r="C45" s="117"/>
      <c r="E45" s="162"/>
    </row>
    <row r="46" spans="1:19" x14ac:dyDescent="0.25">
      <c r="A46" s="116"/>
      <c r="C46" s="117"/>
      <c r="E46" s="162"/>
    </row>
    <row r="47" spans="1:19" x14ac:dyDescent="0.25">
      <c r="A47" s="116"/>
      <c r="C47" s="117"/>
      <c r="E47" s="162"/>
    </row>
    <row r="48" spans="1:19" x14ac:dyDescent="0.25">
      <c r="A48" s="116"/>
      <c r="C48" s="117"/>
      <c r="E48" s="162"/>
    </row>
    <row r="49" spans="1:5" x14ac:dyDescent="0.25">
      <c r="A49" s="116"/>
      <c r="C49" s="117"/>
      <c r="E49" s="162"/>
    </row>
    <row r="50" spans="1:5" x14ac:dyDescent="0.25">
      <c r="A50" s="116"/>
      <c r="C50" s="117"/>
      <c r="E50" s="162"/>
    </row>
    <row r="51" spans="1:5" x14ac:dyDescent="0.25">
      <c r="A51" s="116"/>
      <c r="C51" s="117"/>
      <c r="E51" s="162"/>
    </row>
    <row r="52" spans="1:5" x14ac:dyDescent="0.25">
      <c r="A52" s="116"/>
      <c r="C52" s="117"/>
      <c r="E52" s="162"/>
    </row>
    <row r="53" spans="1:5" x14ac:dyDescent="0.25">
      <c r="A53" s="116"/>
      <c r="C53" s="117"/>
      <c r="E53" s="162"/>
    </row>
    <row r="54" spans="1:5" x14ac:dyDescent="0.25">
      <c r="A54" s="116"/>
      <c r="C54" s="117"/>
      <c r="E54" s="162"/>
    </row>
    <row r="55" spans="1:5" x14ac:dyDescent="0.25">
      <c r="A55" s="116"/>
      <c r="C55" s="117"/>
      <c r="E55" s="162"/>
    </row>
    <row r="56" spans="1:5" x14ac:dyDescent="0.25">
      <c r="A56" s="116"/>
      <c r="C56" s="117"/>
      <c r="E56" s="162"/>
    </row>
    <row r="57" spans="1:5" x14ac:dyDescent="0.25">
      <c r="A57" s="116"/>
      <c r="C57" s="117"/>
      <c r="E57" s="162"/>
    </row>
    <row r="58" spans="1:5" x14ac:dyDescent="0.25">
      <c r="A58" s="116"/>
      <c r="C58" s="117"/>
      <c r="E58" s="162"/>
    </row>
    <row r="59" spans="1:5" x14ac:dyDescent="0.25">
      <c r="A59" s="116"/>
      <c r="C59" s="117"/>
      <c r="E59" s="162"/>
    </row>
    <row r="60" spans="1:5" x14ac:dyDescent="0.25">
      <c r="A60" s="116"/>
      <c r="C60" s="117"/>
      <c r="E60" s="162"/>
    </row>
    <row r="61" spans="1:5" x14ac:dyDescent="0.25">
      <c r="A61" s="116"/>
      <c r="C61" s="117"/>
      <c r="E61" s="162"/>
    </row>
    <row r="62" spans="1:5" x14ac:dyDescent="0.25">
      <c r="A62" s="116"/>
      <c r="C62" s="117"/>
      <c r="E62" s="162"/>
    </row>
    <row r="63" spans="1:5" x14ac:dyDescent="0.25">
      <c r="A63" s="116"/>
      <c r="C63" s="117"/>
      <c r="E63" s="162"/>
    </row>
    <row r="64" spans="1:5" x14ac:dyDescent="0.25">
      <c r="A64" s="116"/>
      <c r="C64" s="117"/>
      <c r="E64" s="162"/>
    </row>
    <row r="65" spans="1:5" x14ac:dyDescent="0.25">
      <c r="A65" s="116"/>
      <c r="C65" s="117"/>
      <c r="E65" s="162"/>
    </row>
    <row r="66" spans="1:5" x14ac:dyDescent="0.25">
      <c r="A66" s="116"/>
      <c r="C66" s="117"/>
      <c r="E66" s="162"/>
    </row>
    <row r="67" spans="1:5" x14ac:dyDescent="0.25">
      <c r="A67" s="116"/>
      <c r="C67" s="117"/>
      <c r="E67" s="162"/>
    </row>
    <row r="68" spans="1:5" x14ac:dyDescent="0.25">
      <c r="A68" s="116"/>
      <c r="C68" s="117"/>
      <c r="E68" s="162"/>
    </row>
    <row r="69" spans="1:5" x14ac:dyDescent="0.25">
      <c r="A69" s="116"/>
      <c r="C69" s="117"/>
      <c r="E69" s="162"/>
    </row>
    <row r="70" spans="1:5" x14ac:dyDescent="0.25">
      <c r="A70" s="116"/>
      <c r="C70" s="117"/>
      <c r="E70" s="162"/>
    </row>
    <row r="71" spans="1:5" x14ac:dyDescent="0.25">
      <c r="A71" s="116"/>
      <c r="C71" s="117"/>
      <c r="E71" s="162"/>
    </row>
    <row r="72" spans="1:5" x14ac:dyDescent="0.25">
      <c r="A72" s="116"/>
      <c r="C72" s="117"/>
      <c r="E72" s="162"/>
    </row>
    <row r="73" spans="1:5" x14ac:dyDescent="0.25">
      <c r="A73" s="116"/>
      <c r="C73" s="117"/>
      <c r="E73" s="162"/>
    </row>
    <row r="74" spans="1:5" x14ac:dyDescent="0.25">
      <c r="A74" s="116"/>
      <c r="C74" s="117"/>
      <c r="E74" s="162"/>
    </row>
    <row r="75" spans="1:5" x14ac:dyDescent="0.25">
      <c r="A75" s="116"/>
      <c r="C75" s="117"/>
      <c r="E75" s="162"/>
    </row>
    <row r="76" spans="1:5" x14ac:dyDescent="0.25">
      <c r="A76" s="116"/>
      <c r="C76" s="117"/>
      <c r="E76" s="162"/>
    </row>
    <row r="77" spans="1:5" x14ac:dyDescent="0.25">
      <c r="A77" s="116"/>
      <c r="C77" s="117"/>
      <c r="E77" s="162"/>
    </row>
    <row r="78" spans="1:5" x14ac:dyDescent="0.25">
      <c r="A78" s="116"/>
      <c r="C78" s="117"/>
      <c r="E78" s="162"/>
    </row>
    <row r="79" spans="1:5" x14ac:dyDescent="0.25">
      <c r="A79" s="116"/>
      <c r="C79" s="117"/>
      <c r="E79" s="162"/>
    </row>
    <row r="80" spans="1:5" x14ac:dyDescent="0.25">
      <c r="A80" s="116"/>
      <c r="C80" s="117"/>
      <c r="E80" s="162"/>
    </row>
    <row r="81" spans="1:5" x14ac:dyDescent="0.25">
      <c r="A81" s="116"/>
      <c r="C81" s="117"/>
      <c r="E81" s="162"/>
    </row>
    <row r="82" spans="1:5" x14ac:dyDescent="0.25">
      <c r="A82" s="116"/>
      <c r="C82" s="117"/>
      <c r="E82" s="162"/>
    </row>
    <row r="83" spans="1:5" x14ac:dyDescent="0.25">
      <c r="A83" s="116"/>
      <c r="C83" s="117"/>
      <c r="E83" s="162"/>
    </row>
    <row r="84" spans="1:5" x14ac:dyDescent="0.25">
      <c r="A84" s="116"/>
      <c r="C84" s="117"/>
      <c r="E84" s="162"/>
    </row>
    <row r="85" spans="1:5" x14ac:dyDescent="0.25">
      <c r="A85" s="116"/>
      <c r="C85" s="117"/>
      <c r="E85" s="162"/>
    </row>
    <row r="86" spans="1:5" x14ac:dyDescent="0.25">
      <c r="A86" s="116"/>
      <c r="C86" s="117"/>
      <c r="E86" s="162"/>
    </row>
    <row r="87" spans="1:5" x14ac:dyDescent="0.25">
      <c r="A87" s="116"/>
      <c r="C87" s="117"/>
      <c r="E87" s="162"/>
    </row>
    <row r="88" spans="1:5" x14ac:dyDescent="0.25">
      <c r="A88" s="116"/>
      <c r="C88" s="117"/>
      <c r="E88" s="162"/>
    </row>
    <row r="89" spans="1:5" x14ac:dyDescent="0.25">
      <c r="A89" s="116"/>
      <c r="C89" s="117"/>
      <c r="E89" s="162"/>
    </row>
    <row r="90" spans="1:5" x14ac:dyDescent="0.25">
      <c r="A90" s="116"/>
      <c r="C90" s="117"/>
      <c r="E90" s="162"/>
    </row>
    <row r="91" spans="1:5" x14ac:dyDescent="0.25">
      <c r="A91" s="116"/>
      <c r="C91" s="117"/>
      <c r="E91" s="162"/>
    </row>
    <row r="92" spans="1:5" x14ac:dyDescent="0.25">
      <c r="A92" s="116"/>
      <c r="C92" s="117"/>
      <c r="E92" s="162"/>
    </row>
    <row r="93" spans="1:5" x14ac:dyDescent="0.25">
      <c r="A93" s="116"/>
      <c r="C93" s="117"/>
      <c r="E93" s="162"/>
    </row>
    <row r="94" spans="1:5" x14ac:dyDescent="0.25">
      <c r="A94" s="116"/>
      <c r="C94" s="117"/>
      <c r="E94" s="162"/>
    </row>
    <row r="95" spans="1:5" x14ac:dyDescent="0.25">
      <c r="A95" s="116"/>
      <c r="C95" s="117"/>
      <c r="E95" s="162"/>
    </row>
    <row r="96" spans="1:5" x14ac:dyDescent="0.25">
      <c r="A96" s="116"/>
      <c r="C96" s="117"/>
      <c r="E96" s="162"/>
    </row>
    <row r="97" spans="1:5" x14ac:dyDescent="0.25">
      <c r="A97" s="116"/>
      <c r="C97" s="117"/>
      <c r="E97" s="162"/>
    </row>
    <row r="98" spans="1:5" x14ac:dyDescent="0.25">
      <c r="A98" s="116"/>
      <c r="C98" s="117"/>
      <c r="E98" s="162"/>
    </row>
    <row r="99" spans="1:5" x14ac:dyDescent="0.25">
      <c r="A99" s="116"/>
      <c r="C99" s="117"/>
      <c r="E99" s="162"/>
    </row>
    <row r="100" spans="1:5" x14ac:dyDescent="0.25">
      <c r="A100" s="116"/>
      <c r="C100" s="117"/>
      <c r="E100" s="162"/>
    </row>
    <row r="101" spans="1:5" x14ac:dyDescent="0.25">
      <c r="A101" s="116"/>
      <c r="C101" s="117"/>
      <c r="E101" s="162"/>
    </row>
    <row r="102" spans="1:5" x14ac:dyDescent="0.25">
      <c r="A102" s="116"/>
      <c r="C102" s="117"/>
      <c r="E102" s="162"/>
    </row>
    <row r="103" spans="1:5" x14ac:dyDescent="0.25">
      <c r="A103" s="116"/>
      <c r="C103" s="117"/>
      <c r="E103" s="162"/>
    </row>
    <row r="104" spans="1:5" x14ac:dyDescent="0.25">
      <c r="A104" s="116"/>
      <c r="C104" s="117"/>
      <c r="E104" s="162"/>
    </row>
    <row r="105" spans="1:5" x14ac:dyDescent="0.25">
      <c r="A105" s="116"/>
      <c r="C105" s="117"/>
      <c r="E105" s="162"/>
    </row>
    <row r="106" spans="1:5" x14ac:dyDescent="0.25">
      <c r="A106" s="116"/>
      <c r="C106" s="117"/>
      <c r="E106" s="162"/>
    </row>
    <row r="107" spans="1:5" x14ac:dyDescent="0.25">
      <c r="A107" s="116"/>
      <c r="C107" s="117"/>
      <c r="E107" s="162"/>
    </row>
    <row r="108" spans="1:5" x14ac:dyDescent="0.25">
      <c r="A108" s="116"/>
      <c r="C108" s="117"/>
      <c r="E108" s="162"/>
    </row>
    <row r="109" spans="1:5" x14ac:dyDescent="0.25">
      <c r="A109" s="116"/>
      <c r="C109" s="117"/>
      <c r="E109" s="162"/>
    </row>
    <row r="110" spans="1:5" x14ac:dyDescent="0.25">
      <c r="A110" s="116"/>
      <c r="C110" s="117"/>
      <c r="E110" s="162"/>
    </row>
    <row r="111" spans="1:5" x14ac:dyDescent="0.25">
      <c r="A111" s="116"/>
      <c r="C111" s="117"/>
      <c r="E111" s="162"/>
    </row>
    <row r="112" spans="1:5" x14ac:dyDescent="0.25">
      <c r="A112" s="116"/>
      <c r="C112" s="117"/>
      <c r="E112" s="162"/>
    </row>
    <row r="113" spans="1:5" x14ac:dyDescent="0.25">
      <c r="A113" s="116"/>
      <c r="C113" s="117"/>
      <c r="E113" s="162"/>
    </row>
    <row r="114" spans="1:5" x14ac:dyDescent="0.25">
      <c r="A114" s="116"/>
      <c r="C114" s="117"/>
      <c r="E114" s="162"/>
    </row>
    <row r="115" spans="1:5" x14ac:dyDescent="0.25">
      <c r="A115" s="116"/>
      <c r="C115" s="117"/>
      <c r="E115" s="162"/>
    </row>
    <row r="116" spans="1:5" x14ac:dyDescent="0.25">
      <c r="A116" s="116"/>
      <c r="C116" s="117"/>
      <c r="E116" s="162"/>
    </row>
    <row r="117" spans="1:5" x14ac:dyDescent="0.25">
      <c r="A117" s="116"/>
      <c r="C117" s="117"/>
      <c r="E117" s="162"/>
    </row>
    <row r="118" spans="1:5" x14ac:dyDescent="0.25">
      <c r="A118" s="116"/>
      <c r="C118" s="117"/>
      <c r="E118" s="162"/>
    </row>
    <row r="119" spans="1:5" x14ac:dyDescent="0.25">
      <c r="A119" s="116"/>
      <c r="C119" s="117"/>
      <c r="E119" s="162"/>
    </row>
    <row r="120" spans="1:5" x14ac:dyDescent="0.25">
      <c r="A120" s="116"/>
      <c r="C120" s="117"/>
      <c r="E120" s="162"/>
    </row>
    <row r="121" spans="1:5" x14ac:dyDescent="0.25">
      <c r="A121" s="116"/>
      <c r="C121" s="117"/>
      <c r="E121" s="162"/>
    </row>
    <row r="122" spans="1:5" x14ac:dyDescent="0.25">
      <c r="A122" s="116"/>
      <c r="C122" s="117"/>
      <c r="E122" s="162"/>
    </row>
    <row r="123" spans="1:5" x14ac:dyDescent="0.25">
      <c r="A123" s="116"/>
      <c r="C123" s="117"/>
      <c r="E123" s="162"/>
    </row>
    <row r="124" spans="1:5" x14ac:dyDescent="0.25">
      <c r="A124" s="116"/>
      <c r="C124" s="117"/>
      <c r="E124" s="162"/>
    </row>
    <row r="125" spans="1:5" x14ac:dyDescent="0.25">
      <c r="A125" s="116"/>
      <c r="C125" s="117"/>
      <c r="E125" s="162"/>
    </row>
    <row r="126" spans="1:5" x14ac:dyDescent="0.25">
      <c r="A126" s="116"/>
      <c r="C126" s="117"/>
      <c r="E126" s="162"/>
    </row>
    <row r="127" spans="1:5" x14ac:dyDescent="0.25">
      <c r="A127" s="116"/>
      <c r="C127" s="117"/>
      <c r="E127" s="162"/>
    </row>
    <row r="128" spans="1:5" x14ac:dyDescent="0.25">
      <c r="A128" s="116"/>
      <c r="C128" s="117"/>
      <c r="E128" s="162"/>
    </row>
    <row r="129" spans="1:5" x14ac:dyDescent="0.25">
      <c r="A129" s="116"/>
      <c r="C129" s="117"/>
      <c r="E129" s="162"/>
    </row>
    <row r="130" spans="1:5" x14ac:dyDescent="0.25">
      <c r="A130" s="116"/>
      <c r="C130" s="117"/>
      <c r="E130" s="162"/>
    </row>
    <row r="131" spans="1:5" x14ac:dyDescent="0.25">
      <c r="A131" s="116"/>
      <c r="C131" s="117"/>
      <c r="E131" s="162"/>
    </row>
    <row r="132" spans="1:5" x14ac:dyDescent="0.25">
      <c r="A132" s="116"/>
      <c r="C132" s="117"/>
      <c r="E132" s="162"/>
    </row>
    <row r="133" spans="1:5" x14ac:dyDescent="0.25">
      <c r="A133" s="116"/>
      <c r="C133" s="117"/>
      <c r="E133" s="162"/>
    </row>
    <row r="134" spans="1:5" x14ac:dyDescent="0.25">
      <c r="A134" s="116"/>
      <c r="C134" s="117"/>
      <c r="E134" s="162"/>
    </row>
    <row r="135" spans="1:5" x14ac:dyDescent="0.25">
      <c r="A135" s="116"/>
      <c r="C135" s="117"/>
      <c r="E135" s="162"/>
    </row>
    <row r="136" spans="1:5" x14ac:dyDescent="0.25">
      <c r="A136" s="116"/>
      <c r="C136" s="117"/>
      <c r="E136" s="162"/>
    </row>
    <row r="137" spans="1:5" x14ac:dyDescent="0.25">
      <c r="A137" s="116"/>
      <c r="C137" s="117"/>
      <c r="E137" s="162"/>
    </row>
    <row r="138" spans="1:5" x14ac:dyDescent="0.25">
      <c r="A138" s="116"/>
      <c r="C138" s="117"/>
      <c r="E138" s="162"/>
    </row>
    <row r="139" spans="1:5" x14ac:dyDescent="0.25">
      <c r="A139" s="116"/>
      <c r="C139" s="117"/>
      <c r="E139" s="162"/>
    </row>
    <row r="140" spans="1:5" x14ac:dyDescent="0.25">
      <c r="A140" s="116"/>
      <c r="C140" s="117"/>
      <c r="E140" s="162"/>
    </row>
    <row r="141" spans="1:5" x14ac:dyDescent="0.25">
      <c r="A141" s="116"/>
      <c r="C141" s="117"/>
      <c r="E141" s="162"/>
    </row>
    <row r="142" spans="1:5" x14ac:dyDescent="0.25">
      <c r="A142" s="116"/>
      <c r="C142" s="117"/>
      <c r="E142" s="162"/>
    </row>
    <row r="143" spans="1:5" x14ac:dyDescent="0.25">
      <c r="A143" s="116"/>
      <c r="C143" s="117"/>
      <c r="E143" s="162"/>
    </row>
    <row r="144" spans="1:5" x14ac:dyDescent="0.25">
      <c r="A144" s="116"/>
      <c r="C144" s="117"/>
      <c r="E144" s="162"/>
    </row>
    <row r="145" spans="1:5" x14ac:dyDescent="0.25">
      <c r="A145" s="116"/>
      <c r="C145" s="117"/>
      <c r="E145" s="162"/>
    </row>
    <row r="146" spans="1:5" x14ac:dyDescent="0.25">
      <c r="A146" s="116"/>
      <c r="C146" s="117"/>
      <c r="E146" s="162"/>
    </row>
    <row r="147" spans="1:5" x14ac:dyDescent="0.25">
      <c r="A147" s="116"/>
      <c r="C147" s="117"/>
      <c r="E147" s="162"/>
    </row>
    <row r="148" spans="1:5" x14ac:dyDescent="0.25">
      <c r="A148" s="116"/>
      <c r="C148" s="117"/>
      <c r="E148" s="162"/>
    </row>
    <row r="149" spans="1:5" x14ac:dyDescent="0.25">
      <c r="A149" s="116"/>
      <c r="C149" s="117"/>
      <c r="E149" s="162"/>
    </row>
    <row r="150" spans="1:5" x14ac:dyDescent="0.25">
      <c r="A150" s="116"/>
      <c r="C150" s="117"/>
      <c r="E150" s="162"/>
    </row>
    <row r="151" spans="1:5" x14ac:dyDescent="0.25">
      <c r="A151" s="116"/>
      <c r="C151" s="117"/>
      <c r="E151" s="162"/>
    </row>
    <row r="152" spans="1:5" x14ac:dyDescent="0.25">
      <c r="A152" s="116"/>
      <c r="C152" s="117"/>
      <c r="E152" s="162"/>
    </row>
    <row r="153" spans="1:5" x14ac:dyDescent="0.25">
      <c r="A153" s="116"/>
      <c r="C153" s="117"/>
      <c r="E153" s="162"/>
    </row>
    <row r="154" spans="1:5" x14ac:dyDescent="0.25">
      <c r="A154" s="116"/>
      <c r="C154" s="117"/>
      <c r="E154" s="162"/>
    </row>
    <row r="155" spans="1:5" x14ac:dyDescent="0.25">
      <c r="A155" s="116"/>
      <c r="C155" s="117"/>
      <c r="E155" s="162"/>
    </row>
    <row r="156" spans="1:5" x14ac:dyDescent="0.25">
      <c r="A156" s="116"/>
      <c r="C156" s="117"/>
      <c r="E156" s="162"/>
    </row>
    <row r="157" spans="1:5" x14ac:dyDescent="0.25">
      <c r="A157" s="116"/>
      <c r="C157" s="117"/>
      <c r="E157" s="162"/>
    </row>
    <row r="158" spans="1:5" x14ac:dyDescent="0.25">
      <c r="A158" s="116"/>
      <c r="C158" s="117"/>
      <c r="E158" s="162"/>
    </row>
  </sheetData>
  <mergeCells count="10">
    <mergeCell ref="E38:F38"/>
    <mergeCell ref="H8:J8"/>
    <mergeCell ref="A9:A10"/>
    <mergeCell ref="B9:B10"/>
    <mergeCell ref="C9:C10"/>
    <mergeCell ref="D9:D10"/>
    <mergeCell ref="E9:E10"/>
    <mergeCell ref="F9:F10"/>
    <mergeCell ref="G9:G10"/>
    <mergeCell ref="H9:J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9180D-5C44-417B-B84C-189D69AC793E}">
  <dimension ref="A2:Q347"/>
  <sheetViews>
    <sheetView topLeftCell="A55" workbookViewId="0">
      <selection activeCell="K71" sqref="K71"/>
    </sheetView>
  </sheetViews>
  <sheetFormatPr baseColWidth="10" defaultRowHeight="15" x14ac:dyDescent="0.25"/>
  <cols>
    <col min="2" max="2" width="50.5703125" customWidth="1"/>
    <col min="13" max="13" width="39" customWidth="1"/>
  </cols>
  <sheetData>
    <row r="2" spans="1:9" ht="15.75" x14ac:dyDescent="0.25">
      <c r="A2" s="352"/>
      <c r="B2" s="353" t="s">
        <v>1951</v>
      </c>
      <c r="C2" s="354"/>
      <c r="D2" s="354"/>
      <c r="E2" s="354"/>
      <c r="F2" s="354"/>
      <c r="G2" s="354"/>
      <c r="H2" s="355"/>
      <c r="I2" s="356"/>
    </row>
    <row r="3" spans="1:9" ht="31.5" x14ac:dyDescent="0.25">
      <c r="A3" s="357" t="s">
        <v>1539</v>
      </c>
      <c r="B3" s="358" t="s">
        <v>1540</v>
      </c>
      <c r="C3" s="359" t="s">
        <v>21</v>
      </c>
      <c r="D3" s="359" t="s">
        <v>8</v>
      </c>
      <c r="E3" s="359" t="s">
        <v>1947</v>
      </c>
      <c r="F3" s="359"/>
      <c r="G3" s="359" t="s">
        <v>1948</v>
      </c>
      <c r="H3" s="359" t="s">
        <v>1949</v>
      </c>
      <c r="I3" s="360" t="s">
        <v>1950</v>
      </c>
    </row>
    <row r="4" spans="1:9" ht="15.75" x14ac:dyDescent="0.25">
      <c r="A4" s="361">
        <v>1</v>
      </c>
      <c r="B4" s="362" t="s">
        <v>1952</v>
      </c>
      <c r="C4" s="363" t="s">
        <v>1542</v>
      </c>
      <c r="D4" s="363"/>
      <c r="E4" s="363"/>
      <c r="F4" s="363"/>
      <c r="G4" s="363"/>
      <c r="H4" s="364"/>
      <c r="I4" s="365"/>
    </row>
    <row r="5" spans="1:9" ht="15.75" x14ac:dyDescent="0.25">
      <c r="A5" s="361"/>
      <c r="B5" s="363" t="s">
        <v>1953</v>
      </c>
      <c r="C5" s="363"/>
      <c r="D5" s="363">
        <v>1</v>
      </c>
      <c r="E5" s="363">
        <f>0.29+1.019+0.38+0.67+0.52</f>
        <v>2.879</v>
      </c>
      <c r="F5" s="36"/>
      <c r="G5" s="36">
        <v>4.2300000000000004</v>
      </c>
      <c r="H5" s="364">
        <f t="shared" ref="H5:H10" si="0">+E5*G5*D5</f>
        <v>12.178170000000001</v>
      </c>
      <c r="I5" s="365"/>
    </row>
    <row r="6" spans="1:9" ht="15.75" x14ac:dyDescent="0.25">
      <c r="A6" s="361"/>
      <c r="B6" s="363" t="s">
        <v>1954</v>
      </c>
      <c r="C6" s="363"/>
      <c r="D6" s="363">
        <v>1</v>
      </c>
      <c r="E6" s="363">
        <f>0.245+1.53+0.52+0.668</f>
        <v>2.9630000000000001</v>
      </c>
      <c r="F6" s="36"/>
      <c r="G6" s="36">
        <v>4.2300000000000004</v>
      </c>
      <c r="H6" s="364">
        <f t="shared" si="0"/>
        <v>12.533490000000002</v>
      </c>
      <c r="I6" s="365"/>
    </row>
    <row r="7" spans="1:9" ht="15.75" x14ac:dyDescent="0.25">
      <c r="A7" s="361"/>
      <c r="B7" s="363"/>
      <c r="C7" s="363"/>
      <c r="D7" s="363">
        <v>2</v>
      </c>
      <c r="E7" s="363">
        <v>2.62</v>
      </c>
      <c r="F7" s="36"/>
      <c r="G7" s="36">
        <v>0.64</v>
      </c>
      <c r="H7" s="364">
        <f t="shared" si="0"/>
        <v>3.3536000000000001</v>
      </c>
      <c r="I7" s="365"/>
    </row>
    <row r="8" spans="1:9" ht="15.75" x14ac:dyDescent="0.25">
      <c r="A8" s="361"/>
      <c r="B8" s="363"/>
      <c r="C8" s="363"/>
      <c r="D8" s="363">
        <v>2</v>
      </c>
      <c r="E8" s="363">
        <v>0.92400000000000004</v>
      </c>
      <c r="F8" s="36"/>
      <c r="G8" s="36">
        <v>0.64</v>
      </c>
      <c r="H8" s="364">
        <f t="shared" si="0"/>
        <v>1.18272</v>
      </c>
      <c r="I8" s="365"/>
    </row>
    <row r="9" spans="1:9" ht="15.75" x14ac:dyDescent="0.25">
      <c r="A9" s="361"/>
      <c r="B9" s="363" t="s">
        <v>1955</v>
      </c>
      <c r="C9" s="363"/>
      <c r="D9" s="363">
        <v>2</v>
      </c>
      <c r="E9" s="363">
        <v>0.21</v>
      </c>
      <c r="F9" s="36"/>
      <c r="G9" s="36">
        <v>4.2300000000000004</v>
      </c>
      <c r="H9" s="364">
        <f t="shared" si="0"/>
        <v>1.7766000000000002</v>
      </c>
      <c r="I9" s="365"/>
    </row>
    <row r="10" spans="1:9" ht="15.75" x14ac:dyDescent="0.25">
      <c r="A10" s="361"/>
      <c r="B10" s="363" t="s">
        <v>1956</v>
      </c>
      <c r="C10" s="363"/>
      <c r="D10" s="363">
        <v>2</v>
      </c>
      <c r="E10" s="363">
        <v>7.5</v>
      </c>
      <c r="F10" s="36"/>
      <c r="G10" s="36">
        <v>1</v>
      </c>
      <c r="H10" s="364">
        <f t="shared" si="0"/>
        <v>15</v>
      </c>
      <c r="I10" s="365"/>
    </row>
    <row r="11" spans="1:9" ht="15.75" x14ac:dyDescent="0.25">
      <c r="A11" s="361"/>
      <c r="B11" s="366"/>
      <c r="C11" s="363"/>
      <c r="D11" s="363"/>
      <c r="E11" s="363"/>
      <c r="F11" s="363"/>
      <c r="G11" s="363"/>
      <c r="H11" s="367">
        <f>ROUND(SUM(H5:H10),2)</f>
        <v>46.02</v>
      </c>
      <c r="I11" s="365"/>
    </row>
    <row r="13" spans="1:9" ht="31.5" x14ac:dyDescent="0.25">
      <c r="A13" s="357" t="s">
        <v>1539</v>
      </c>
      <c r="B13" s="358" t="s">
        <v>1957</v>
      </c>
      <c r="C13" s="359" t="s">
        <v>21</v>
      </c>
      <c r="D13" s="359" t="s">
        <v>8</v>
      </c>
      <c r="E13" s="359" t="s">
        <v>1947</v>
      </c>
      <c r="F13" s="359"/>
      <c r="G13" s="359" t="s">
        <v>1948</v>
      </c>
      <c r="H13" s="359" t="s">
        <v>1949</v>
      </c>
      <c r="I13" s="360" t="s">
        <v>1950</v>
      </c>
    </row>
    <row r="14" spans="1:9" ht="15.75" x14ac:dyDescent="0.25">
      <c r="A14" s="361">
        <v>1</v>
      </c>
      <c r="B14" s="362"/>
      <c r="C14" s="363" t="s">
        <v>1959</v>
      </c>
      <c r="D14" s="363"/>
      <c r="E14" s="363"/>
      <c r="F14" s="363"/>
      <c r="G14" s="363"/>
      <c r="H14" s="364"/>
      <c r="I14" s="365"/>
    </row>
    <row r="15" spans="1:9" ht="15.75" x14ac:dyDescent="0.25">
      <c r="A15" s="361"/>
      <c r="B15" s="363" t="s">
        <v>1953</v>
      </c>
      <c r="C15" s="363"/>
      <c r="D15" s="363">
        <v>0.15</v>
      </c>
      <c r="E15" s="363">
        <v>20.8</v>
      </c>
      <c r="F15" s="36"/>
      <c r="G15" s="36">
        <v>0.28000000000000003</v>
      </c>
      <c r="H15" s="364">
        <f t="shared" ref="H15" si="1">+E15*G15*D15</f>
        <v>0.87360000000000004</v>
      </c>
      <c r="I15" s="365"/>
    </row>
    <row r="16" spans="1:9" ht="15.75" x14ac:dyDescent="0.25">
      <c r="A16" s="361"/>
      <c r="B16" s="366"/>
      <c r="C16" s="363"/>
      <c r="D16" s="363"/>
      <c r="E16" s="363"/>
      <c r="F16" s="363"/>
      <c r="G16" s="363"/>
      <c r="H16" s="367">
        <f>ROUND(SUM(H15:H15),2)</f>
        <v>0.87</v>
      </c>
      <c r="I16" s="365"/>
    </row>
    <row r="18" spans="1:9" ht="31.5" x14ac:dyDescent="0.25">
      <c r="A18" s="357" t="s">
        <v>1539</v>
      </c>
      <c r="B18" s="358" t="s">
        <v>1958</v>
      </c>
      <c r="C18" s="359" t="s">
        <v>21</v>
      </c>
      <c r="D18" s="359" t="s">
        <v>8</v>
      </c>
      <c r="E18" s="359" t="s">
        <v>1947</v>
      </c>
      <c r="F18" s="359"/>
      <c r="G18" s="359" t="s">
        <v>1948</v>
      </c>
      <c r="H18" s="359" t="s">
        <v>1949</v>
      </c>
      <c r="I18" s="360" t="s">
        <v>1950</v>
      </c>
    </row>
    <row r="19" spans="1:9" ht="15.75" x14ac:dyDescent="0.25">
      <c r="A19" s="361">
        <v>1</v>
      </c>
      <c r="B19" s="362"/>
      <c r="C19" s="363" t="s">
        <v>1959</v>
      </c>
      <c r="D19" s="363"/>
      <c r="E19" s="363"/>
      <c r="F19" s="363"/>
      <c r="G19" s="363"/>
      <c r="H19" s="364"/>
      <c r="I19" s="365"/>
    </row>
    <row r="20" spans="1:9" ht="15.75" x14ac:dyDescent="0.25">
      <c r="A20" s="361"/>
      <c r="B20" s="363" t="s">
        <v>1960</v>
      </c>
      <c r="C20" s="363"/>
      <c r="D20" s="363">
        <v>1.92</v>
      </c>
      <c r="E20" s="363">
        <v>3.7</v>
      </c>
      <c r="F20" s="36"/>
      <c r="G20" s="36">
        <v>0.16</v>
      </c>
      <c r="H20" s="364">
        <f t="shared" ref="H20:H21" si="2">+E20*G20*D20</f>
        <v>1.1366400000000001</v>
      </c>
      <c r="I20" s="365"/>
    </row>
    <row r="21" spans="1:9" ht="15.75" x14ac:dyDescent="0.25">
      <c r="A21" s="361"/>
      <c r="B21" s="363" t="s">
        <v>1961</v>
      </c>
      <c r="C21" s="363"/>
      <c r="D21" s="363">
        <v>2.25</v>
      </c>
      <c r="E21" s="363">
        <v>3.76</v>
      </c>
      <c r="F21" s="36"/>
      <c r="G21" s="36">
        <v>0.05</v>
      </c>
      <c r="H21" s="364">
        <f t="shared" si="2"/>
        <v>0.42299999999999999</v>
      </c>
      <c r="I21" s="365"/>
    </row>
    <row r="22" spans="1:9" ht="15.75" x14ac:dyDescent="0.25">
      <c r="A22" s="361"/>
      <c r="B22" s="366"/>
      <c r="C22" s="363"/>
      <c r="D22" s="363"/>
      <c r="E22" s="363"/>
      <c r="F22" s="363"/>
      <c r="G22" s="363"/>
      <c r="H22" s="367">
        <f>ROUND(SUM(H20:H21),2)</f>
        <v>1.56</v>
      </c>
      <c r="I22" s="365"/>
    </row>
    <row r="23" spans="1:9" ht="31.5" x14ac:dyDescent="0.25">
      <c r="A23" s="357" t="s">
        <v>1539</v>
      </c>
      <c r="B23" s="358" t="s">
        <v>1962</v>
      </c>
      <c r="C23" s="359" t="s">
        <v>21</v>
      </c>
      <c r="D23" s="359" t="s">
        <v>8</v>
      </c>
      <c r="E23" s="359" t="s">
        <v>1947</v>
      </c>
      <c r="F23" s="359"/>
      <c r="G23" s="359" t="s">
        <v>1948</v>
      </c>
      <c r="H23" s="359" t="s">
        <v>1949</v>
      </c>
      <c r="I23" s="360" t="s">
        <v>1950</v>
      </c>
    </row>
    <row r="24" spans="1:9" ht="15.75" x14ac:dyDescent="0.25">
      <c r="A24" s="361">
        <v>1</v>
      </c>
      <c r="B24" s="362"/>
      <c r="C24" s="363" t="s">
        <v>1542</v>
      </c>
      <c r="D24" s="363"/>
      <c r="E24" s="363"/>
      <c r="F24" s="363"/>
      <c r="G24" s="363"/>
      <c r="H24" s="364"/>
      <c r="I24" s="365"/>
    </row>
    <row r="25" spans="1:9" ht="15.75" x14ac:dyDescent="0.25">
      <c r="A25" s="361"/>
      <c r="B25" s="363" t="s">
        <v>1960</v>
      </c>
      <c r="C25" s="363"/>
      <c r="D25" s="363">
        <v>1.92</v>
      </c>
      <c r="E25" s="363">
        <v>3.7</v>
      </c>
      <c r="F25" s="36"/>
      <c r="G25" s="36"/>
      <c r="H25" s="364">
        <f>+E25*D25</f>
        <v>7.1040000000000001</v>
      </c>
      <c r="I25" s="365"/>
    </row>
    <row r="26" spans="1:9" ht="15.75" x14ac:dyDescent="0.25">
      <c r="A26" s="361"/>
      <c r="B26" s="363" t="s">
        <v>1961</v>
      </c>
      <c r="C26" s="363"/>
      <c r="D26" s="363">
        <v>2.25</v>
      </c>
      <c r="E26" s="363">
        <v>3.76</v>
      </c>
      <c r="F26" s="36"/>
      <c r="G26" s="36"/>
      <c r="H26" s="364">
        <f>+E26*D26</f>
        <v>8.4599999999999991</v>
      </c>
      <c r="I26" s="365"/>
    </row>
    <row r="27" spans="1:9" ht="15.75" x14ac:dyDescent="0.25">
      <c r="A27" s="361"/>
      <c r="B27" s="366"/>
      <c r="C27" s="363"/>
      <c r="D27" s="363"/>
      <c r="E27" s="363"/>
      <c r="F27" s="363"/>
      <c r="G27" s="363"/>
      <c r="H27" s="367">
        <f>ROUND(SUM(H25:H26),2)</f>
        <v>15.56</v>
      </c>
      <c r="I27" s="365"/>
    </row>
    <row r="29" spans="1:9" ht="31.5" x14ac:dyDescent="0.25">
      <c r="A29" s="357" t="s">
        <v>1539</v>
      </c>
      <c r="B29" s="358" t="s">
        <v>1962</v>
      </c>
      <c r="C29" s="359" t="s">
        <v>21</v>
      </c>
      <c r="D29" s="359" t="s">
        <v>8</v>
      </c>
      <c r="E29" s="359" t="s">
        <v>1947</v>
      </c>
      <c r="F29" s="359"/>
      <c r="G29" s="359" t="s">
        <v>1948</v>
      </c>
      <c r="H29" s="359" t="s">
        <v>1949</v>
      </c>
      <c r="I29" s="360" t="s">
        <v>1950</v>
      </c>
    </row>
    <row r="30" spans="1:9" ht="15.75" x14ac:dyDescent="0.25">
      <c r="A30" s="361">
        <v>1</v>
      </c>
      <c r="B30" s="362"/>
      <c r="C30" s="363" t="s">
        <v>1963</v>
      </c>
      <c r="D30" s="363"/>
      <c r="E30" s="363"/>
      <c r="F30" s="363"/>
      <c r="G30" s="363"/>
      <c r="H30" s="364"/>
      <c r="I30" s="365"/>
    </row>
    <row r="31" spans="1:9" ht="15.75" x14ac:dyDescent="0.25">
      <c r="A31" s="361"/>
      <c r="B31" s="363" t="s">
        <v>1968</v>
      </c>
      <c r="C31" s="363"/>
      <c r="D31" s="363"/>
      <c r="E31" s="363"/>
      <c r="F31" s="36"/>
      <c r="G31" s="36"/>
      <c r="H31" s="364"/>
      <c r="I31" s="365"/>
    </row>
    <row r="32" spans="1:9" ht="15.75" x14ac:dyDescent="0.25">
      <c r="A32" s="361"/>
      <c r="B32" s="363" t="s">
        <v>1964</v>
      </c>
      <c r="C32" s="363"/>
      <c r="D32" s="363">
        <v>1.6</v>
      </c>
      <c r="E32" s="363"/>
      <c r="F32" s="36"/>
      <c r="G32" s="36"/>
      <c r="H32" s="364">
        <f>+D32</f>
        <v>1.6</v>
      </c>
      <c r="I32" s="365"/>
    </row>
    <row r="33" spans="1:9" ht="15.75" x14ac:dyDescent="0.25">
      <c r="A33" s="361"/>
      <c r="B33" s="363" t="s">
        <v>1965</v>
      </c>
      <c r="C33" s="363"/>
      <c r="D33" s="363">
        <v>1.6</v>
      </c>
      <c r="E33" s="363"/>
      <c r="F33" s="36"/>
      <c r="G33" s="36"/>
      <c r="H33" s="364">
        <f t="shared" ref="H33:H49" si="3">+D33</f>
        <v>1.6</v>
      </c>
      <c r="I33" s="365"/>
    </row>
    <row r="34" spans="1:9" ht="15.75" x14ac:dyDescent="0.25">
      <c r="A34" s="361"/>
      <c r="B34" s="363" t="s">
        <v>1966</v>
      </c>
      <c r="C34" s="363"/>
      <c r="D34" s="363">
        <f>0.65+0.8</f>
        <v>1.4500000000000002</v>
      </c>
      <c r="E34" s="363"/>
      <c r="F34" s="36"/>
      <c r="G34" s="36"/>
      <c r="H34" s="364">
        <f t="shared" si="3"/>
        <v>1.4500000000000002</v>
      </c>
      <c r="I34" s="365"/>
    </row>
    <row r="35" spans="1:9" ht="15.75" x14ac:dyDescent="0.25">
      <c r="A35" s="361"/>
      <c r="B35" s="363" t="s">
        <v>1967</v>
      </c>
      <c r="C35" s="363"/>
      <c r="D35" s="363">
        <v>0.65</v>
      </c>
      <c r="E35" s="363"/>
      <c r="F35" s="36"/>
      <c r="G35" s="36"/>
      <c r="H35" s="364">
        <f t="shared" si="3"/>
        <v>0.65</v>
      </c>
      <c r="I35" s="365"/>
    </row>
    <row r="36" spans="1:9" ht="15.75" x14ac:dyDescent="0.25">
      <c r="A36" s="361"/>
      <c r="B36" s="363" t="s">
        <v>1969</v>
      </c>
      <c r="C36" s="363"/>
      <c r="D36" s="363"/>
      <c r="E36" s="363"/>
      <c r="F36" s="36"/>
      <c r="G36" s="36"/>
      <c r="H36" s="364"/>
      <c r="I36" s="365"/>
    </row>
    <row r="37" spans="1:9" ht="15.75" x14ac:dyDescent="0.25">
      <c r="A37" s="361"/>
      <c r="B37" s="363" t="s">
        <v>1964</v>
      </c>
      <c r="C37" s="363"/>
      <c r="D37" s="363">
        <v>1.6</v>
      </c>
      <c r="E37" s="363"/>
      <c r="F37" s="36"/>
      <c r="G37" s="36"/>
      <c r="H37" s="364">
        <f t="shared" si="3"/>
        <v>1.6</v>
      </c>
      <c r="I37" s="365"/>
    </row>
    <row r="38" spans="1:9" ht="15.75" x14ac:dyDescent="0.25">
      <c r="A38" s="361"/>
      <c r="B38" s="363" t="s">
        <v>1965</v>
      </c>
      <c r="C38" s="363"/>
      <c r="D38" s="363">
        <v>1.6</v>
      </c>
      <c r="E38" s="363"/>
      <c r="F38" s="36"/>
      <c r="G38" s="36"/>
      <c r="H38" s="364">
        <f t="shared" si="3"/>
        <v>1.6</v>
      </c>
      <c r="I38" s="365"/>
    </row>
    <row r="39" spans="1:9" ht="15.75" x14ac:dyDescent="0.25">
      <c r="A39" s="361"/>
      <c r="B39" s="363" t="s">
        <v>1966</v>
      </c>
      <c r="C39" s="363"/>
      <c r="D39" s="363">
        <f>0.8+0.5</f>
        <v>1.3</v>
      </c>
      <c r="E39" s="363"/>
      <c r="F39" s="36"/>
      <c r="G39" s="36"/>
      <c r="H39" s="364">
        <f t="shared" si="3"/>
        <v>1.3</v>
      </c>
      <c r="I39" s="365"/>
    </row>
    <row r="40" spans="1:9" ht="15.75" x14ac:dyDescent="0.25">
      <c r="A40" s="361"/>
      <c r="B40" s="363" t="s">
        <v>1967</v>
      </c>
      <c r="C40" s="363"/>
      <c r="D40" s="363">
        <v>0.5</v>
      </c>
      <c r="E40" s="363"/>
      <c r="F40" s="36"/>
      <c r="G40" s="36"/>
      <c r="H40" s="364">
        <f t="shared" si="3"/>
        <v>0.5</v>
      </c>
      <c r="I40" s="365"/>
    </row>
    <row r="41" spans="1:9" ht="15.75" x14ac:dyDescent="0.25">
      <c r="A41" s="361"/>
      <c r="B41" s="363" t="s">
        <v>1970</v>
      </c>
      <c r="C41" s="363"/>
      <c r="D41" s="363"/>
      <c r="E41" s="363"/>
      <c r="F41" s="36"/>
      <c r="G41" s="36"/>
      <c r="H41" s="364"/>
      <c r="I41" s="365"/>
    </row>
    <row r="42" spans="1:9" ht="15.75" x14ac:dyDescent="0.25">
      <c r="A42" s="361"/>
      <c r="B42" s="363" t="s">
        <v>1964</v>
      </c>
      <c r="C42" s="363"/>
      <c r="D42" s="363">
        <v>1.6</v>
      </c>
      <c r="E42" s="363"/>
      <c r="F42" s="36"/>
      <c r="G42" s="36"/>
      <c r="H42" s="364">
        <f t="shared" si="3"/>
        <v>1.6</v>
      </c>
      <c r="I42" s="365"/>
    </row>
    <row r="43" spans="1:9" ht="15.75" x14ac:dyDescent="0.25">
      <c r="A43" s="361"/>
      <c r="B43" s="363" t="s">
        <v>1965</v>
      </c>
      <c r="C43" s="363"/>
      <c r="D43" s="363">
        <v>1.6</v>
      </c>
      <c r="E43" s="363"/>
      <c r="F43" s="36"/>
      <c r="G43" s="36"/>
      <c r="H43" s="364">
        <f t="shared" si="3"/>
        <v>1.6</v>
      </c>
      <c r="I43" s="365"/>
    </row>
    <row r="44" spans="1:9" ht="15.75" x14ac:dyDescent="0.25">
      <c r="A44" s="361"/>
      <c r="B44" s="363" t="s">
        <v>1967</v>
      </c>
      <c r="C44" s="363"/>
      <c r="D44" s="363">
        <v>0.8</v>
      </c>
      <c r="E44" s="363"/>
      <c r="F44" s="36"/>
      <c r="G44" s="36"/>
      <c r="H44" s="364">
        <f t="shared" si="3"/>
        <v>0.8</v>
      </c>
      <c r="I44" s="365"/>
    </row>
    <row r="45" spans="1:9" ht="15.75" x14ac:dyDescent="0.25">
      <c r="A45" s="361"/>
      <c r="B45" s="363" t="s">
        <v>1961</v>
      </c>
      <c r="C45" s="363"/>
      <c r="D45" s="363"/>
      <c r="E45" s="363"/>
      <c r="F45" s="36"/>
      <c r="G45" s="36"/>
      <c r="H45" s="364"/>
      <c r="I45" s="365"/>
    </row>
    <row r="46" spans="1:9" ht="15.75" x14ac:dyDescent="0.25">
      <c r="A46" s="361"/>
      <c r="B46" s="366"/>
      <c r="C46" s="363"/>
      <c r="D46" s="363">
        <v>2.25</v>
      </c>
      <c r="E46" s="363"/>
      <c r="F46" s="363"/>
      <c r="G46" s="363"/>
      <c r="H46" s="364">
        <f t="shared" si="3"/>
        <v>2.25</v>
      </c>
      <c r="I46" s="365"/>
    </row>
    <row r="47" spans="1:9" ht="15.75" x14ac:dyDescent="0.25">
      <c r="D47" s="363">
        <v>2.25</v>
      </c>
      <c r="H47" s="364">
        <f t="shared" si="3"/>
        <v>2.25</v>
      </c>
    </row>
    <row r="48" spans="1:9" ht="15.75" x14ac:dyDescent="0.25">
      <c r="D48" s="363">
        <v>3.45</v>
      </c>
      <c r="H48" s="364">
        <f t="shared" si="3"/>
        <v>3.45</v>
      </c>
    </row>
    <row r="49" spans="1:17" ht="15.75" x14ac:dyDescent="0.25">
      <c r="D49" s="363">
        <v>2.66</v>
      </c>
      <c r="H49" s="364">
        <f t="shared" si="3"/>
        <v>2.66</v>
      </c>
    </row>
    <row r="50" spans="1:17" ht="15.75" x14ac:dyDescent="0.25">
      <c r="H50" s="367">
        <f>SUM(H46:H49)</f>
        <v>10.61</v>
      </c>
    </row>
    <row r="53" spans="1:17" ht="63" x14ac:dyDescent="0.25">
      <c r="A53" s="360"/>
      <c r="B53" s="357" t="s">
        <v>1541</v>
      </c>
      <c r="C53" s="358"/>
      <c r="D53" s="359">
        <v>4.08</v>
      </c>
      <c r="E53" s="359">
        <v>7.5</v>
      </c>
      <c r="F53" s="359"/>
      <c r="G53" s="359"/>
      <c r="H53" s="359">
        <f>+D53*E53</f>
        <v>30.6</v>
      </c>
    </row>
    <row r="55" spans="1:17" ht="31.5" x14ac:dyDescent="0.25">
      <c r="A55" s="360"/>
      <c r="B55" s="357" t="s">
        <v>1543</v>
      </c>
      <c r="C55" s="358"/>
      <c r="D55" s="359">
        <v>4.2</v>
      </c>
      <c r="E55" s="359">
        <v>7.5</v>
      </c>
      <c r="F55" s="359"/>
      <c r="G55" s="359"/>
      <c r="H55" s="359">
        <f>+D55*E55</f>
        <v>31.5</v>
      </c>
    </row>
    <row r="59" spans="1:17" ht="124.5" customHeight="1" x14ac:dyDescent="0.25">
      <c r="B59" s="369" t="s">
        <v>1971</v>
      </c>
      <c r="C59" s="351"/>
      <c r="D59" s="351"/>
      <c r="E59" s="351"/>
      <c r="F59" s="351"/>
      <c r="M59" s="369" t="s">
        <v>2063</v>
      </c>
      <c r="N59" s="351"/>
      <c r="O59" s="351"/>
      <c r="P59" s="351"/>
      <c r="Q59" s="351"/>
    </row>
    <row r="60" spans="1:17" x14ac:dyDescent="0.25">
      <c r="B60" s="351"/>
      <c r="C60" s="351"/>
      <c r="D60" s="351"/>
      <c r="E60" s="351"/>
      <c r="F60" s="351"/>
      <c r="M60" s="351"/>
      <c r="N60" s="351"/>
      <c r="O60" s="351"/>
      <c r="P60" s="351"/>
      <c r="Q60" s="351"/>
    </row>
    <row r="61" spans="1:17" x14ac:dyDescent="0.25">
      <c r="B61" s="351" t="s">
        <v>1975</v>
      </c>
      <c r="C61" s="351"/>
      <c r="D61" s="351" t="s">
        <v>1976</v>
      </c>
      <c r="E61" s="351" t="s">
        <v>1948</v>
      </c>
      <c r="F61" s="351" t="s">
        <v>1542</v>
      </c>
      <c r="M61" s="351" t="s">
        <v>1975</v>
      </c>
      <c r="N61" s="351"/>
      <c r="O61" s="351" t="s">
        <v>1976</v>
      </c>
      <c r="P61" s="351" t="s">
        <v>1948</v>
      </c>
      <c r="Q61" s="351" t="s">
        <v>1542</v>
      </c>
    </row>
    <row r="62" spans="1:17" x14ac:dyDescent="0.25">
      <c r="B62" s="351"/>
      <c r="C62" s="351">
        <v>3</v>
      </c>
      <c r="D62" s="351">
        <v>1.35</v>
      </c>
      <c r="E62" s="351">
        <v>2.8</v>
      </c>
      <c r="F62" s="351">
        <f>+C62*D62*E62</f>
        <v>11.340000000000002</v>
      </c>
    </row>
    <row r="63" spans="1:17" x14ac:dyDescent="0.25">
      <c r="B63" s="351"/>
      <c r="C63" s="351">
        <v>2</v>
      </c>
      <c r="D63" s="351">
        <v>1.6</v>
      </c>
      <c r="E63" s="351">
        <v>2.8</v>
      </c>
      <c r="F63" s="351">
        <f>+C63*D63*E63</f>
        <v>8.9599999999999991</v>
      </c>
    </row>
    <row r="64" spans="1:17" x14ac:dyDescent="0.25">
      <c r="B64" s="351" t="s">
        <v>1977</v>
      </c>
      <c r="C64" s="351">
        <v>2</v>
      </c>
      <c r="D64" s="351">
        <v>0.8</v>
      </c>
      <c r="E64" s="351">
        <v>-2.1</v>
      </c>
      <c r="F64" s="351">
        <f>+C64*D64*E64</f>
        <v>-3.3600000000000003</v>
      </c>
    </row>
    <row r="65" spans="1:6" x14ac:dyDescent="0.25">
      <c r="B65" s="351" t="s">
        <v>1978</v>
      </c>
      <c r="C65" s="351">
        <v>3</v>
      </c>
      <c r="D65" s="351">
        <v>0.8</v>
      </c>
      <c r="E65" s="351">
        <v>2.8</v>
      </c>
      <c r="F65" s="351">
        <f t="shared" ref="F65:F72" si="4">+C65*D65*E65</f>
        <v>6.7200000000000006</v>
      </c>
    </row>
    <row r="66" spans="1:6" x14ac:dyDescent="0.25">
      <c r="B66" s="351"/>
      <c r="C66" s="351">
        <v>2</v>
      </c>
      <c r="D66" s="351">
        <v>1.6</v>
      </c>
      <c r="E66" s="351">
        <v>2.8</v>
      </c>
      <c r="F66" s="351">
        <f t="shared" si="4"/>
        <v>8.9599999999999991</v>
      </c>
    </row>
    <row r="67" spans="1:6" x14ac:dyDescent="0.25">
      <c r="B67" s="351"/>
      <c r="C67" s="351">
        <v>2</v>
      </c>
      <c r="D67" s="351">
        <v>0.8</v>
      </c>
      <c r="E67" s="351">
        <v>-2.1</v>
      </c>
      <c r="F67" s="351">
        <f t="shared" si="4"/>
        <v>-3.3600000000000003</v>
      </c>
    </row>
    <row r="68" spans="1:6" x14ac:dyDescent="0.25">
      <c r="B68" s="351" t="s">
        <v>1969</v>
      </c>
      <c r="C68" s="351">
        <v>3</v>
      </c>
      <c r="D68" s="351">
        <v>1.3</v>
      </c>
      <c r="E68" s="351">
        <v>2.8</v>
      </c>
      <c r="F68" s="351">
        <f t="shared" si="4"/>
        <v>10.92</v>
      </c>
    </row>
    <row r="69" spans="1:6" x14ac:dyDescent="0.25">
      <c r="B69" s="351"/>
      <c r="C69" s="351">
        <v>2</v>
      </c>
      <c r="D69" s="351">
        <v>1.6</v>
      </c>
      <c r="E69" s="351">
        <v>2.8</v>
      </c>
      <c r="F69" s="351">
        <f t="shared" si="4"/>
        <v>8.9599999999999991</v>
      </c>
    </row>
    <row r="70" spans="1:6" x14ac:dyDescent="0.25">
      <c r="B70" s="351"/>
      <c r="C70" s="351">
        <v>1</v>
      </c>
      <c r="D70" s="351">
        <v>0.15</v>
      </c>
      <c r="E70" s="351">
        <v>2.8</v>
      </c>
      <c r="F70" s="351">
        <f t="shared" si="4"/>
        <v>0.42</v>
      </c>
    </row>
    <row r="71" spans="1:6" x14ac:dyDescent="0.25">
      <c r="B71" s="351" t="s">
        <v>1977</v>
      </c>
      <c r="C71" s="351">
        <v>2</v>
      </c>
      <c r="D71" s="351">
        <v>0.8</v>
      </c>
      <c r="E71" s="351">
        <v>-2.1</v>
      </c>
      <c r="F71" s="351">
        <f t="shared" si="4"/>
        <v>-3.3600000000000003</v>
      </c>
    </row>
    <row r="72" spans="1:6" x14ac:dyDescent="0.25">
      <c r="B72" s="351" t="s">
        <v>1961</v>
      </c>
      <c r="C72" s="351">
        <v>1</v>
      </c>
      <c r="D72" s="351">
        <v>1.85</v>
      </c>
      <c r="E72" s="351">
        <v>3.16</v>
      </c>
      <c r="F72" s="351">
        <f t="shared" si="4"/>
        <v>5.846000000000001</v>
      </c>
    </row>
    <row r="73" spans="1:6" x14ac:dyDescent="0.25">
      <c r="B73" s="351"/>
      <c r="C73" s="351"/>
      <c r="D73" s="351"/>
      <c r="E73" s="351"/>
      <c r="F73" s="370">
        <f>SUM(F62:F72)</f>
        <v>52.046000000000014</v>
      </c>
    </row>
    <row r="76" spans="1:6" ht="105" x14ac:dyDescent="0.25">
      <c r="A76" s="351"/>
      <c r="B76" s="371" t="s">
        <v>1546</v>
      </c>
      <c r="C76" s="351"/>
      <c r="D76" s="351"/>
      <c r="E76" s="351"/>
      <c r="F76" s="351"/>
    </row>
    <row r="77" spans="1:6" x14ac:dyDescent="0.25">
      <c r="A77" s="351"/>
      <c r="B77" s="351"/>
      <c r="C77" s="351"/>
      <c r="D77" s="351"/>
      <c r="E77" s="351"/>
      <c r="F77" s="351"/>
    </row>
    <row r="78" spans="1:6" x14ac:dyDescent="0.25">
      <c r="A78" s="351"/>
      <c r="B78" s="351"/>
      <c r="C78" s="351" t="s">
        <v>1981</v>
      </c>
      <c r="D78" s="351" t="s">
        <v>1980</v>
      </c>
      <c r="E78" s="351" t="s">
        <v>1948</v>
      </c>
      <c r="F78" s="351" t="s">
        <v>1542</v>
      </c>
    </row>
    <row r="79" spans="1:6" x14ac:dyDescent="0.25">
      <c r="A79" s="351"/>
      <c r="B79" s="351" t="s">
        <v>1979</v>
      </c>
      <c r="C79" s="351">
        <v>1</v>
      </c>
      <c r="D79" s="351">
        <v>1.31</v>
      </c>
      <c r="E79" s="351">
        <v>3.16</v>
      </c>
      <c r="F79" s="351">
        <f>+C79*D79*E79</f>
        <v>4.1396000000000006</v>
      </c>
    </row>
    <row r="80" spans="1:6" x14ac:dyDescent="0.25">
      <c r="A80" s="351"/>
      <c r="B80" s="351" t="s">
        <v>1977</v>
      </c>
      <c r="C80" s="351">
        <v>1</v>
      </c>
      <c r="D80" s="351">
        <v>1.31</v>
      </c>
      <c r="E80" s="351">
        <v>-2.1</v>
      </c>
      <c r="F80" s="351">
        <f>+C80*D80*E80</f>
        <v>-2.7510000000000003</v>
      </c>
    </row>
    <row r="81" spans="1:6" x14ac:dyDescent="0.25">
      <c r="A81" s="351"/>
      <c r="B81" s="351" t="s">
        <v>1982</v>
      </c>
      <c r="C81" s="351">
        <v>2</v>
      </c>
      <c r="D81" s="351">
        <v>2.25</v>
      </c>
      <c r="E81" s="351">
        <v>3.16</v>
      </c>
      <c r="F81" s="351">
        <f t="shared" ref="F81:F93" si="5">+C81*D81*E81</f>
        <v>14.22</v>
      </c>
    </row>
    <row r="82" spans="1:6" x14ac:dyDescent="0.25">
      <c r="A82" s="351"/>
      <c r="B82" s="351"/>
      <c r="C82" s="351">
        <v>1</v>
      </c>
      <c r="D82" s="351">
        <v>1.26</v>
      </c>
      <c r="E82" s="351">
        <v>3.16</v>
      </c>
      <c r="F82" s="351">
        <f t="shared" si="5"/>
        <v>3.9816000000000003</v>
      </c>
    </row>
    <row r="83" spans="1:6" x14ac:dyDescent="0.25">
      <c r="A83" s="351"/>
      <c r="B83" s="351" t="s">
        <v>1977</v>
      </c>
      <c r="C83" s="351">
        <v>1</v>
      </c>
      <c r="D83" s="351">
        <v>1</v>
      </c>
      <c r="E83" s="351">
        <v>-2.1</v>
      </c>
      <c r="F83" s="351">
        <f t="shared" si="5"/>
        <v>-2.1</v>
      </c>
    </row>
    <row r="84" spans="1:6" x14ac:dyDescent="0.25">
      <c r="A84" s="351"/>
      <c r="B84" s="351" t="s">
        <v>1961</v>
      </c>
      <c r="C84" s="351">
        <v>1</v>
      </c>
      <c r="D84" s="351">
        <v>3.76</v>
      </c>
      <c r="E84" s="351">
        <v>3.16</v>
      </c>
      <c r="F84" s="351">
        <f t="shared" si="5"/>
        <v>11.881600000000001</v>
      </c>
    </row>
    <row r="85" spans="1:6" x14ac:dyDescent="0.25">
      <c r="A85" s="351"/>
      <c r="B85" s="351" t="s">
        <v>1977</v>
      </c>
      <c r="C85" s="351">
        <v>1</v>
      </c>
      <c r="D85" s="351">
        <v>1</v>
      </c>
      <c r="E85" s="351">
        <v>-2.1</v>
      </c>
      <c r="F85" s="351">
        <f t="shared" si="5"/>
        <v>-2.1</v>
      </c>
    </row>
    <row r="86" spans="1:6" x14ac:dyDescent="0.25">
      <c r="A86" s="351"/>
      <c r="B86" s="351" t="s">
        <v>1983</v>
      </c>
      <c r="C86" s="351">
        <v>1</v>
      </c>
      <c r="D86" s="351">
        <v>3.61</v>
      </c>
      <c r="E86" s="351">
        <v>3.16</v>
      </c>
      <c r="F86" s="351">
        <f t="shared" si="5"/>
        <v>11.4076</v>
      </c>
    </row>
    <row r="87" spans="1:6" x14ac:dyDescent="0.25">
      <c r="A87" s="351"/>
      <c r="B87" s="351"/>
      <c r="C87" s="351">
        <v>1</v>
      </c>
      <c r="D87" s="351">
        <v>7.63</v>
      </c>
      <c r="E87" s="351">
        <v>3.16</v>
      </c>
      <c r="F87" s="351">
        <f t="shared" si="5"/>
        <v>24.110800000000001</v>
      </c>
    </row>
    <row r="88" spans="1:6" x14ac:dyDescent="0.25">
      <c r="A88" s="351"/>
      <c r="B88" s="351" t="s">
        <v>1977</v>
      </c>
      <c r="C88" s="351">
        <v>1</v>
      </c>
      <c r="D88" s="351">
        <v>1.2</v>
      </c>
      <c r="E88" s="351">
        <v>-2.1</v>
      </c>
      <c r="F88" s="351">
        <f t="shared" si="5"/>
        <v>-2.52</v>
      </c>
    </row>
    <row r="89" spans="1:6" x14ac:dyDescent="0.25">
      <c r="A89" s="351"/>
      <c r="B89" s="351" t="s">
        <v>1984</v>
      </c>
      <c r="C89" s="351">
        <v>1</v>
      </c>
      <c r="D89" s="351">
        <v>0.35</v>
      </c>
      <c r="E89" s="351">
        <v>3.16</v>
      </c>
      <c r="F89" s="351">
        <f t="shared" si="5"/>
        <v>1.1059999999999999</v>
      </c>
    </row>
    <row r="90" spans="1:6" x14ac:dyDescent="0.25">
      <c r="A90" s="351"/>
      <c r="B90" s="351" t="s">
        <v>1985</v>
      </c>
      <c r="C90" s="351">
        <v>1</v>
      </c>
      <c r="D90" s="351">
        <v>1.1000000000000001</v>
      </c>
      <c r="E90" s="351">
        <v>3.16</v>
      </c>
      <c r="F90" s="351">
        <f t="shared" si="5"/>
        <v>3.4760000000000004</v>
      </c>
    </row>
    <row r="91" spans="1:6" x14ac:dyDescent="0.25">
      <c r="A91" s="351"/>
      <c r="B91" s="351"/>
      <c r="C91" s="351">
        <v>1</v>
      </c>
      <c r="D91" s="351">
        <v>0.6</v>
      </c>
      <c r="E91" s="351">
        <v>3.16</v>
      </c>
      <c r="F91" s="351">
        <f t="shared" si="5"/>
        <v>1.8959999999999999</v>
      </c>
    </row>
    <row r="92" spans="1:6" x14ac:dyDescent="0.25">
      <c r="A92" s="351"/>
      <c r="B92" s="351" t="s">
        <v>1977</v>
      </c>
      <c r="C92" s="351">
        <v>1</v>
      </c>
      <c r="D92" s="351">
        <v>1</v>
      </c>
      <c r="E92" s="351">
        <v>-2.1</v>
      </c>
      <c r="F92" s="351">
        <f t="shared" si="5"/>
        <v>-2.1</v>
      </c>
    </row>
    <row r="93" spans="1:6" x14ac:dyDescent="0.25">
      <c r="A93" s="351"/>
      <c r="B93" s="351" t="s">
        <v>1990</v>
      </c>
      <c r="C93" s="351">
        <v>1</v>
      </c>
      <c r="D93" s="351">
        <v>7.3</v>
      </c>
      <c r="E93" s="351">
        <v>1</v>
      </c>
      <c r="F93" s="351">
        <f t="shared" si="5"/>
        <v>7.3</v>
      </c>
    </row>
    <row r="94" spans="1:6" x14ac:dyDescent="0.25">
      <c r="A94" s="351"/>
      <c r="B94" s="351"/>
      <c r="C94" s="351"/>
      <c r="D94" s="351"/>
      <c r="E94" s="351"/>
      <c r="F94" s="370">
        <f>SUM(F79:F93)</f>
        <v>71.9482</v>
      </c>
    </row>
    <row r="101" spans="2:6" ht="150" x14ac:dyDescent="0.25">
      <c r="B101" s="371" t="s">
        <v>1547</v>
      </c>
      <c r="C101" s="351"/>
      <c r="D101" s="351"/>
      <c r="E101" s="351"/>
      <c r="F101" s="351"/>
    </row>
    <row r="102" spans="2:6" x14ac:dyDescent="0.25">
      <c r="B102" s="351"/>
      <c r="C102" s="351"/>
      <c r="D102" s="351"/>
      <c r="E102" s="351"/>
      <c r="F102" s="351"/>
    </row>
    <row r="103" spans="2:6" x14ac:dyDescent="0.25">
      <c r="B103" s="351" t="s">
        <v>1986</v>
      </c>
      <c r="C103" s="351" t="s">
        <v>1987</v>
      </c>
      <c r="D103" s="351" t="s">
        <v>1976</v>
      </c>
      <c r="E103" s="351" t="s">
        <v>1948</v>
      </c>
      <c r="F103" s="351" t="s">
        <v>1542</v>
      </c>
    </row>
    <row r="104" spans="2:6" x14ac:dyDescent="0.25">
      <c r="B104" s="351"/>
      <c r="C104" s="351">
        <v>1</v>
      </c>
      <c r="D104" s="351">
        <v>3.5</v>
      </c>
      <c r="E104" s="351">
        <v>3.16</v>
      </c>
      <c r="F104" s="351">
        <f>+C104*D104*E104</f>
        <v>11.06</v>
      </c>
    </row>
    <row r="105" spans="2:6" x14ac:dyDescent="0.25">
      <c r="B105" s="351"/>
      <c r="C105" s="351">
        <v>1</v>
      </c>
      <c r="D105" s="351">
        <v>4.5</v>
      </c>
      <c r="E105" s="351">
        <v>3.16</v>
      </c>
      <c r="F105" s="351">
        <f t="shared" ref="F105:F109" si="6">+C105*D105*E105</f>
        <v>14.22</v>
      </c>
    </row>
    <row r="106" spans="2:6" x14ac:dyDescent="0.25">
      <c r="B106" s="351"/>
      <c r="C106" s="351">
        <v>1</v>
      </c>
      <c r="D106" s="351">
        <v>3.1</v>
      </c>
      <c r="E106" s="351">
        <v>3.16</v>
      </c>
      <c r="F106" s="351">
        <f t="shared" si="6"/>
        <v>9.7960000000000012</v>
      </c>
    </row>
    <row r="107" spans="2:6" x14ac:dyDescent="0.25">
      <c r="B107" s="351"/>
      <c r="C107" s="351">
        <v>1</v>
      </c>
      <c r="D107" s="351">
        <v>3.9</v>
      </c>
      <c r="E107" s="351">
        <v>3.16</v>
      </c>
      <c r="F107" s="351">
        <f t="shared" si="6"/>
        <v>12.324</v>
      </c>
    </row>
    <row r="108" spans="2:6" x14ac:dyDescent="0.25">
      <c r="B108" s="351" t="s">
        <v>1977</v>
      </c>
      <c r="C108" s="351">
        <v>1</v>
      </c>
      <c r="D108" s="351">
        <v>1</v>
      </c>
      <c r="E108" s="351">
        <v>-2.1</v>
      </c>
      <c r="F108" s="351">
        <f t="shared" si="6"/>
        <v>-2.1</v>
      </c>
    </row>
    <row r="109" spans="2:6" x14ac:dyDescent="0.25">
      <c r="B109" s="351" t="s">
        <v>1988</v>
      </c>
      <c r="C109" s="351">
        <v>1</v>
      </c>
      <c r="D109" s="351">
        <v>3.9</v>
      </c>
      <c r="E109" s="351">
        <v>-2.5</v>
      </c>
      <c r="F109" s="351">
        <f t="shared" si="6"/>
        <v>-9.75</v>
      </c>
    </row>
    <row r="110" spans="2:6" x14ac:dyDescent="0.25">
      <c r="B110" s="351"/>
      <c r="C110" s="351"/>
      <c r="D110" s="351"/>
      <c r="E110" s="351"/>
      <c r="F110" s="370">
        <f>SUM(F104:F109)</f>
        <v>35.549999999999997</v>
      </c>
    </row>
    <row r="112" spans="2:6" ht="150" x14ac:dyDescent="0.25">
      <c r="B112" s="371" t="s">
        <v>1989</v>
      </c>
      <c r="C112" s="351"/>
      <c r="D112" s="351"/>
      <c r="E112" s="351"/>
      <c r="F112" s="351"/>
    </row>
    <row r="113" spans="2:6" x14ac:dyDescent="0.25">
      <c r="B113" s="351"/>
      <c r="C113" s="351"/>
      <c r="D113" s="351"/>
      <c r="E113" s="351"/>
      <c r="F113" s="351"/>
    </row>
    <row r="114" spans="2:6" x14ac:dyDescent="0.25">
      <c r="B114" s="351" t="s">
        <v>1986</v>
      </c>
      <c r="C114" s="351" t="s">
        <v>1987</v>
      </c>
      <c r="D114" s="351" t="s">
        <v>1976</v>
      </c>
      <c r="E114" s="351" t="s">
        <v>1948</v>
      </c>
      <c r="F114" s="351" t="s">
        <v>1542</v>
      </c>
    </row>
    <row r="115" spans="2:6" x14ac:dyDescent="0.25">
      <c r="B115" s="351"/>
      <c r="C115" s="351">
        <v>1</v>
      </c>
      <c r="D115" s="351">
        <v>4.0250000000000004</v>
      </c>
      <c r="E115" s="351">
        <v>3.16</v>
      </c>
      <c r="F115" s="351">
        <f>+C115*D115*E115</f>
        <v>12.719000000000001</v>
      </c>
    </row>
    <row r="116" spans="2:6" x14ac:dyDescent="0.25">
      <c r="B116" s="351"/>
      <c r="C116" s="351">
        <v>1</v>
      </c>
      <c r="D116" s="351">
        <v>2.92</v>
      </c>
      <c r="E116" s="351">
        <v>3.16</v>
      </c>
      <c r="F116" s="351">
        <f t="shared" ref="F116:F117" si="7">+C116*D116*E116</f>
        <v>9.2271999999999998</v>
      </c>
    </row>
    <row r="117" spans="2:6" x14ac:dyDescent="0.25">
      <c r="B117" s="351" t="s">
        <v>1977</v>
      </c>
      <c r="C117" s="351">
        <v>1</v>
      </c>
      <c r="D117" s="351">
        <v>1</v>
      </c>
      <c r="E117" s="351">
        <v>-2.1</v>
      </c>
      <c r="F117" s="351">
        <f t="shared" si="7"/>
        <v>-2.1</v>
      </c>
    </row>
    <row r="118" spans="2:6" x14ac:dyDescent="0.25">
      <c r="B118" s="351"/>
      <c r="C118" s="351"/>
      <c r="D118" s="351"/>
      <c r="E118" s="351"/>
      <c r="F118" s="370">
        <f>SUM(F115:F117)</f>
        <v>19.8462</v>
      </c>
    </row>
    <row r="122" spans="2:6" ht="105" x14ac:dyDescent="0.25">
      <c r="B122" s="371" t="s">
        <v>1991</v>
      </c>
      <c r="C122" s="351"/>
      <c r="D122" s="351"/>
      <c r="E122" s="351"/>
      <c r="F122" s="351"/>
    </row>
    <row r="123" spans="2:6" x14ac:dyDescent="0.25">
      <c r="B123" s="351"/>
      <c r="C123" s="351"/>
      <c r="D123" s="351"/>
      <c r="E123" s="351"/>
      <c r="F123" s="351"/>
    </row>
    <row r="124" spans="2:6" x14ac:dyDescent="0.25">
      <c r="B124" s="351"/>
      <c r="C124" s="351" t="s">
        <v>1981</v>
      </c>
      <c r="D124" s="351" t="s">
        <v>1980</v>
      </c>
      <c r="E124" s="351" t="s">
        <v>1948</v>
      </c>
      <c r="F124" s="351" t="s">
        <v>1542</v>
      </c>
    </row>
    <row r="125" spans="2:6" x14ac:dyDescent="0.25">
      <c r="B125" s="351" t="s">
        <v>1992</v>
      </c>
      <c r="C125" s="351">
        <v>1</v>
      </c>
      <c r="D125" s="351">
        <f>5.47+0.16</f>
        <v>5.63</v>
      </c>
      <c r="E125" s="351">
        <v>2.93</v>
      </c>
      <c r="F125" s="351">
        <f>+C125*D125*E125</f>
        <v>16.495899999999999</v>
      </c>
    </row>
    <row r="126" spans="2:6" x14ac:dyDescent="0.25">
      <c r="B126" s="351" t="s">
        <v>1993</v>
      </c>
      <c r="C126" s="351">
        <v>1</v>
      </c>
      <c r="D126" s="351">
        <f>5.5+0.16</f>
        <v>5.66</v>
      </c>
      <c r="E126" s="351">
        <v>2.93</v>
      </c>
      <c r="F126" s="351">
        <f>+C126*D126*E126</f>
        <v>16.5838</v>
      </c>
    </row>
    <row r="127" spans="2:6" x14ac:dyDescent="0.25">
      <c r="B127" s="351" t="s">
        <v>1994</v>
      </c>
      <c r="C127" s="351">
        <v>1</v>
      </c>
      <c r="D127" s="351">
        <f>0.668+0.524+1.529</f>
        <v>2.7210000000000001</v>
      </c>
      <c r="E127" s="351">
        <v>4.18</v>
      </c>
      <c r="F127" s="351">
        <f t="shared" ref="F127:F128" si="8">+C127*D127*E127</f>
        <v>11.37378</v>
      </c>
    </row>
    <row r="128" spans="2:6" x14ac:dyDescent="0.25">
      <c r="B128" s="351" t="s">
        <v>1995</v>
      </c>
      <c r="C128" s="351">
        <v>1</v>
      </c>
      <c r="D128" s="351">
        <f>0.566+0.284+1.703</f>
        <v>2.5529999999999999</v>
      </c>
      <c r="E128" s="351">
        <v>4.18</v>
      </c>
      <c r="F128" s="351">
        <f t="shared" si="8"/>
        <v>10.671539999999998</v>
      </c>
    </row>
    <row r="129" spans="2:6" x14ac:dyDescent="0.25">
      <c r="B129" s="351"/>
      <c r="C129" s="351"/>
      <c r="D129" s="351"/>
      <c r="E129" s="351"/>
      <c r="F129" s="370">
        <f>SUM(F125:F128)</f>
        <v>55.125019999999999</v>
      </c>
    </row>
    <row r="132" spans="2:6" ht="90" x14ac:dyDescent="0.25">
      <c r="B132" s="110" t="s">
        <v>1555</v>
      </c>
      <c r="C132" s="351"/>
      <c r="D132" s="351"/>
      <c r="E132" s="351"/>
      <c r="F132" s="351"/>
    </row>
    <row r="133" spans="2:6" x14ac:dyDescent="0.25">
      <c r="B133" s="351"/>
      <c r="C133" s="351"/>
      <c r="D133" s="351"/>
      <c r="E133" s="351"/>
      <c r="F133" s="351"/>
    </row>
    <row r="134" spans="2:6" x14ac:dyDescent="0.25">
      <c r="B134" s="351"/>
      <c r="C134" s="351" t="s">
        <v>1981</v>
      </c>
      <c r="D134" s="351" t="s">
        <v>1976</v>
      </c>
      <c r="E134" s="351" t="s">
        <v>1947</v>
      </c>
      <c r="F134" s="351" t="s">
        <v>1542</v>
      </c>
    </row>
    <row r="135" spans="2:6" x14ac:dyDescent="0.25">
      <c r="B135" s="351" t="s">
        <v>1996</v>
      </c>
      <c r="C135" s="351">
        <v>1</v>
      </c>
      <c r="D135" s="351">
        <v>1.31</v>
      </c>
      <c r="E135" s="351">
        <v>3.8</v>
      </c>
      <c r="F135" s="351">
        <f t="shared" ref="F135:F144" si="9">+C135*D135*E135</f>
        <v>4.9779999999999998</v>
      </c>
    </row>
    <row r="136" spans="2:6" x14ac:dyDescent="0.25">
      <c r="B136" s="351" t="s">
        <v>1982</v>
      </c>
      <c r="C136" s="351">
        <v>1</v>
      </c>
      <c r="D136" s="351">
        <v>1.26</v>
      </c>
      <c r="E136" s="351">
        <v>2.25</v>
      </c>
      <c r="F136" s="351">
        <f t="shared" si="9"/>
        <v>2.835</v>
      </c>
    </row>
    <row r="137" spans="2:6" x14ac:dyDescent="0.25">
      <c r="B137" s="351" t="s">
        <v>1997</v>
      </c>
      <c r="C137" s="351">
        <v>1</v>
      </c>
      <c r="D137" s="351">
        <v>1.44</v>
      </c>
      <c r="E137" s="351">
        <v>3.76</v>
      </c>
      <c r="F137" s="351">
        <f t="shared" si="9"/>
        <v>5.4143999999999997</v>
      </c>
    </row>
    <row r="138" spans="2:6" x14ac:dyDescent="0.25">
      <c r="B138" s="351" t="s">
        <v>1961</v>
      </c>
      <c r="C138" s="351">
        <v>1</v>
      </c>
      <c r="D138" s="351">
        <v>2.25</v>
      </c>
      <c r="E138" s="351">
        <v>3.66</v>
      </c>
      <c r="F138" s="351">
        <f t="shared" si="9"/>
        <v>8.2349999999999994</v>
      </c>
    </row>
    <row r="139" spans="2:6" x14ac:dyDescent="0.25">
      <c r="B139" s="351" t="s">
        <v>1998</v>
      </c>
      <c r="C139" s="351">
        <v>1</v>
      </c>
      <c r="D139" s="351">
        <v>1.56</v>
      </c>
      <c r="E139" s="351">
        <v>8.9700000000000006</v>
      </c>
      <c r="F139" s="351">
        <f t="shared" si="9"/>
        <v>13.993200000000002</v>
      </c>
    </row>
    <row r="140" spans="2:6" x14ac:dyDescent="0.25">
      <c r="B140" s="351" t="s">
        <v>1983</v>
      </c>
      <c r="C140" s="351">
        <v>1</v>
      </c>
      <c r="D140" s="351">
        <v>3.61</v>
      </c>
      <c r="E140" s="351">
        <v>4.5</v>
      </c>
      <c r="F140" s="351">
        <f t="shared" si="9"/>
        <v>16.245000000000001</v>
      </c>
    </row>
    <row r="141" spans="2:6" x14ac:dyDescent="0.25">
      <c r="B141" s="351" t="s">
        <v>1999</v>
      </c>
      <c r="C141" s="351">
        <v>1</v>
      </c>
      <c r="D141" s="351">
        <v>2.64</v>
      </c>
      <c r="E141" s="351">
        <v>3.01</v>
      </c>
      <c r="F141" s="351">
        <f t="shared" si="9"/>
        <v>7.9463999999999997</v>
      </c>
    </row>
    <row r="142" spans="2:6" x14ac:dyDescent="0.25">
      <c r="B142" s="351" t="s">
        <v>1986</v>
      </c>
      <c r="C142" s="351">
        <v>1</v>
      </c>
      <c r="D142" s="351">
        <v>4.5</v>
      </c>
      <c r="E142" s="351">
        <v>2.92</v>
      </c>
      <c r="F142" s="351">
        <f t="shared" si="9"/>
        <v>13.14</v>
      </c>
    </row>
    <row r="143" spans="2:6" x14ac:dyDescent="0.25">
      <c r="B143" s="351" t="s">
        <v>2000</v>
      </c>
      <c r="C143" s="351">
        <v>1</v>
      </c>
      <c r="D143" s="351">
        <v>2.83</v>
      </c>
      <c r="E143" s="351">
        <v>3.9</v>
      </c>
      <c r="F143" s="351">
        <f t="shared" si="9"/>
        <v>11.037000000000001</v>
      </c>
    </row>
    <row r="144" spans="2:6" x14ac:dyDescent="0.25">
      <c r="B144" s="351" t="s">
        <v>1978</v>
      </c>
      <c r="C144" s="351">
        <v>1</v>
      </c>
      <c r="D144" s="351">
        <v>0.8</v>
      </c>
      <c r="E144" s="351">
        <v>1.6</v>
      </c>
      <c r="F144" s="351">
        <f t="shared" si="9"/>
        <v>1.2800000000000002</v>
      </c>
    </row>
    <row r="145" spans="2:6" x14ac:dyDescent="0.25">
      <c r="B145" s="351"/>
      <c r="C145" s="351"/>
      <c r="D145" s="351"/>
      <c r="E145" s="351"/>
      <c r="F145" s="370">
        <f>SUM(F135:F144)</f>
        <v>85.104000000000013</v>
      </c>
    </row>
    <row r="148" spans="2:6" ht="75" x14ac:dyDescent="0.25">
      <c r="B148" s="110" t="s">
        <v>1556</v>
      </c>
      <c r="C148" s="351"/>
      <c r="D148" s="351"/>
      <c r="E148" s="351"/>
      <c r="F148" s="351"/>
    </row>
    <row r="149" spans="2:6" x14ac:dyDescent="0.25">
      <c r="B149" s="351" t="s">
        <v>2003</v>
      </c>
      <c r="C149" s="351" t="s">
        <v>1981</v>
      </c>
      <c r="D149" s="351" t="s">
        <v>2004</v>
      </c>
      <c r="E149" s="351" t="s">
        <v>1947</v>
      </c>
      <c r="F149" s="351" t="s">
        <v>1542</v>
      </c>
    </row>
    <row r="150" spans="2:6" x14ac:dyDescent="0.25">
      <c r="B150" s="351"/>
      <c r="C150" s="351">
        <v>1</v>
      </c>
      <c r="D150" s="351">
        <v>3.25</v>
      </c>
      <c r="E150" s="351">
        <v>5.33</v>
      </c>
      <c r="F150" s="351">
        <f>+C150*D150*E150</f>
        <v>17.322500000000002</v>
      </c>
    </row>
    <row r="151" spans="2:6" x14ac:dyDescent="0.25">
      <c r="B151" s="351" t="s">
        <v>2005</v>
      </c>
      <c r="C151" s="351"/>
      <c r="D151" s="351">
        <f>0.47+3.98+3.79+1+1.01+2.69+2.63+2.57</f>
        <v>18.14</v>
      </c>
      <c r="E151" s="351">
        <v>0.7</v>
      </c>
      <c r="F151" s="351">
        <f>+D151*E151</f>
        <v>12.698</v>
      </c>
    </row>
    <row r="152" spans="2:6" x14ac:dyDescent="0.25">
      <c r="B152" s="351"/>
      <c r="C152" s="351"/>
      <c r="D152" s="351"/>
      <c r="E152" s="351"/>
      <c r="F152" s="351">
        <f>SUM(F150:F151)</f>
        <v>30.020500000000002</v>
      </c>
    </row>
    <row r="154" spans="2:6" ht="120" x14ac:dyDescent="0.25">
      <c r="B154" s="371" t="s">
        <v>1558</v>
      </c>
      <c r="C154" s="351"/>
      <c r="D154" s="351"/>
      <c r="E154" s="351"/>
      <c r="F154" s="351"/>
    </row>
    <row r="155" spans="2:6" x14ac:dyDescent="0.25">
      <c r="B155" s="351"/>
      <c r="C155" s="351" t="s">
        <v>1981</v>
      </c>
      <c r="D155" s="351" t="s">
        <v>2004</v>
      </c>
      <c r="E155" s="351" t="s">
        <v>1947</v>
      </c>
      <c r="F155" s="351" t="s">
        <v>1542</v>
      </c>
    </row>
    <row r="156" spans="2:6" x14ac:dyDescent="0.25">
      <c r="B156" s="351"/>
      <c r="C156" s="351">
        <v>2</v>
      </c>
      <c r="D156" s="351">
        <v>8.14</v>
      </c>
      <c r="E156" s="351">
        <v>7.65</v>
      </c>
      <c r="F156" s="351">
        <f>+D156*E156*C156</f>
        <v>124.54200000000002</v>
      </c>
    </row>
    <row r="157" spans="2:6" x14ac:dyDescent="0.25">
      <c r="B157" s="351" t="s">
        <v>2001</v>
      </c>
      <c r="C157" s="351">
        <v>1</v>
      </c>
      <c r="D157" s="351">
        <v>1.82</v>
      </c>
      <c r="E157" s="351">
        <v>5.94</v>
      </c>
      <c r="F157" s="351">
        <f t="shared" ref="F157:F158" si="10">+C157*D157*E157</f>
        <v>10.8108</v>
      </c>
    </row>
    <row r="158" spans="2:6" x14ac:dyDescent="0.25">
      <c r="B158" s="351" t="s">
        <v>2002</v>
      </c>
      <c r="C158" s="351">
        <v>1</v>
      </c>
      <c r="D158" s="351">
        <v>1.83</v>
      </c>
      <c r="E158" s="351">
        <v>5.93</v>
      </c>
      <c r="F158" s="351">
        <f t="shared" si="10"/>
        <v>10.851900000000001</v>
      </c>
    </row>
    <row r="159" spans="2:6" x14ac:dyDescent="0.25">
      <c r="B159" s="351"/>
      <c r="C159" s="351"/>
      <c r="D159" s="351"/>
      <c r="E159" s="351" t="s">
        <v>2010</v>
      </c>
      <c r="F159" s="351">
        <v>-7.44</v>
      </c>
    </row>
    <row r="160" spans="2:6" x14ac:dyDescent="0.25">
      <c r="B160" s="351"/>
      <c r="C160" s="351"/>
      <c r="D160" s="351"/>
      <c r="E160" s="351"/>
      <c r="F160" s="370">
        <f>SUM(F156:F159)</f>
        <v>138.7647</v>
      </c>
    </row>
    <row r="162" spans="2:6" ht="45" x14ac:dyDescent="0.25">
      <c r="B162" s="110" t="s">
        <v>1544</v>
      </c>
      <c r="C162" s="351"/>
      <c r="D162" s="351"/>
      <c r="E162" s="351"/>
      <c r="F162" s="351"/>
    </row>
    <row r="163" spans="2:6" x14ac:dyDescent="0.25">
      <c r="B163" s="351"/>
      <c r="C163" s="351"/>
      <c r="D163" s="351"/>
      <c r="E163" s="351"/>
      <c r="F163" s="351"/>
    </row>
    <row r="164" spans="2:6" x14ac:dyDescent="0.25">
      <c r="B164" s="351" t="s">
        <v>1996</v>
      </c>
      <c r="C164" s="351">
        <v>1</v>
      </c>
      <c r="D164" s="351">
        <v>1.31</v>
      </c>
      <c r="E164" s="351">
        <v>3.8</v>
      </c>
      <c r="F164" s="351">
        <f t="shared" ref="F164:F175" si="11">+C164*D164*E164</f>
        <v>4.9779999999999998</v>
      </c>
    </row>
    <row r="165" spans="2:6" x14ac:dyDescent="0.25">
      <c r="B165" s="351" t="s">
        <v>1982</v>
      </c>
      <c r="C165" s="351">
        <v>1</v>
      </c>
      <c r="D165" s="351">
        <v>1.26</v>
      </c>
      <c r="E165" s="351">
        <v>2.25</v>
      </c>
      <c r="F165" s="351">
        <f t="shared" si="11"/>
        <v>2.835</v>
      </c>
    </row>
    <row r="166" spans="2:6" x14ac:dyDescent="0.25">
      <c r="B166" s="351" t="s">
        <v>1997</v>
      </c>
      <c r="C166" s="351">
        <v>1</v>
      </c>
      <c r="D166" s="351">
        <v>1.44</v>
      </c>
      <c r="E166" s="351">
        <v>3.76</v>
      </c>
      <c r="F166" s="351">
        <f t="shared" si="11"/>
        <v>5.4143999999999997</v>
      </c>
    </row>
    <row r="167" spans="2:6" x14ac:dyDescent="0.25">
      <c r="B167" s="351" t="s">
        <v>1961</v>
      </c>
      <c r="C167" s="351">
        <v>1</v>
      </c>
      <c r="D167" s="351">
        <v>2.25</v>
      </c>
      <c r="E167" s="351">
        <v>3.66</v>
      </c>
      <c r="F167" s="351">
        <f t="shared" si="11"/>
        <v>8.2349999999999994</v>
      </c>
    </row>
    <row r="168" spans="2:6" x14ac:dyDescent="0.25">
      <c r="B168" s="351" t="s">
        <v>1998</v>
      </c>
      <c r="C168" s="351">
        <v>1</v>
      </c>
      <c r="D168" s="351">
        <v>1.56</v>
      </c>
      <c r="E168" s="351">
        <v>8.9700000000000006</v>
      </c>
      <c r="F168" s="351">
        <f t="shared" si="11"/>
        <v>13.993200000000002</v>
      </c>
    </row>
    <row r="169" spans="2:6" x14ac:dyDescent="0.25">
      <c r="B169" s="351" t="s">
        <v>1983</v>
      </c>
      <c r="C169" s="351">
        <v>1</v>
      </c>
      <c r="D169" s="351">
        <v>3.61</v>
      </c>
      <c r="E169" s="351">
        <v>4.5</v>
      </c>
      <c r="F169" s="351">
        <f t="shared" si="11"/>
        <v>16.245000000000001</v>
      </c>
    </row>
    <row r="170" spans="2:6" x14ac:dyDescent="0.25">
      <c r="B170" s="351" t="s">
        <v>1999</v>
      </c>
      <c r="C170" s="351">
        <v>1</v>
      </c>
      <c r="D170" s="351">
        <v>2.64</v>
      </c>
      <c r="E170" s="351">
        <v>3.01</v>
      </c>
      <c r="F170" s="351">
        <f t="shared" si="11"/>
        <v>7.9463999999999997</v>
      </c>
    </row>
    <row r="171" spans="2:6" x14ac:dyDescent="0.25">
      <c r="B171" s="351" t="s">
        <v>1986</v>
      </c>
      <c r="C171" s="351">
        <v>1</v>
      </c>
      <c r="D171" s="351">
        <v>4.5</v>
      </c>
      <c r="E171" s="351">
        <v>2.92</v>
      </c>
      <c r="F171" s="351">
        <f t="shared" si="11"/>
        <v>13.14</v>
      </c>
    </row>
    <row r="172" spans="2:6" x14ac:dyDescent="0.25">
      <c r="B172" s="351" t="s">
        <v>2000</v>
      </c>
      <c r="C172" s="351">
        <v>1</v>
      </c>
      <c r="D172" s="351">
        <v>2.83</v>
      </c>
      <c r="E172" s="351">
        <v>3.9</v>
      </c>
      <c r="F172" s="351">
        <f t="shared" si="11"/>
        <v>11.037000000000001</v>
      </c>
    </row>
    <row r="173" spans="2:6" x14ac:dyDescent="0.25">
      <c r="B173" s="351" t="s">
        <v>2001</v>
      </c>
      <c r="C173" s="351">
        <v>1</v>
      </c>
      <c r="D173" s="351">
        <v>1.82</v>
      </c>
      <c r="E173" s="351">
        <v>5.94</v>
      </c>
      <c r="F173" s="351">
        <f t="shared" si="11"/>
        <v>10.8108</v>
      </c>
    </row>
    <row r="174" spans="2:6" x14ac:dyDescent="0.25">
      <c r="B174" s="351" t="s">
        <v>2002</v>
      </c>
      <c r="C174" s="351">
        <v>1</v>
      </c>
      <c r="D174" s="351">
        <v>1.83</v>
      </c>
      <c r="E174" s="351">
        <v>5.93</v>
      </c>
      <c r="F174" s="351">
        <f t="shared" si="11"/>
        <v>10.851900000000001</v>
      </c>
    </row>
    <row r="175" spans="2:6" x14ac:dyDescent="0.25">
      <c r="B175" s="351" t="s">
        <v>2003</v>
      </c>
      <c r="C175" s="351">
        <v>1</v>
      </c>
      <c r="D175" s="351">
        <v>3.26</v>
      </c>
      <c r="E175" s="351">
        <v>5.33</v>
      </c>
      <c r="F175" s="351">
        <f t="shared" si="11"/>
        <v>17.375799999999998</v>
      </c>
    </row>
    <row r="176" spans="2:6" x14ac:dyDescent="0.25">
      <c r="B176" s="351" t="s">
        <v>2005</v>
      </c>
      <c r="C176" s="351"/>
      <c r="D176" s="351"/>
      <c r="E176" s="351"/>
      <c r="F176" s="351">
        <v>60.27</v>
      </c>
    </row>
    <row r="177" spans="2:6" x14ac:dyDescent="0.25">
      <c r="B177" s="351"/>
      <c r="C177" s="351"/>
      <c r="D177" s="351"/>
      <c r="E177" s="351"/>
      <c r="F177" s="351"/>
    </row>
    <row r="178" spans="2:6" x14ac:dyDescent="0.25">
      <c r="B178" s="351"/>
      <c r="C178" s="351"/>
      <c r="D178" s="351"/>
      <c r="E178" s="351"/>
      <c r="F178" s="351"/>
    </row>
    <row r="179" spans="2:6" x14ac:dyDescent="0.25">
      <c r="B179" s="351"/>
      <c r="C179" s="351"/>
      <c r="D179" s="351"/>
      <c r="E179" s="351"/>
      <c r="F179" s="351"/>
    </row>
    <row r="180" spans="2:6" x14ac:dyDescent="0.25">
      <c r="B180" s="351"/>
      <c r="C180" s="351"/>
      <c r="D180" s="351"/>
      <c r="E180" s="351"/>
      <c r="F180" s="351"/>
    </row>
    <row r="181" spans="2:6" x14ac:dyDescent="0.25">
      <c r="B181" s="351"/>
      <c r="C181" s="351"/>
      <c r="D181" s="351"/>
      <c r="E181" s="351"/>
      <c r="F181" s="370">
        <f>SUM(F164:F176)</f>
        <v>183.13250000000002</v>
      </c>
    </row>
    <row r="184" spans="2:6" ht="75" x14ac:dyDescent="0.25">
      <c r="B184" s="371" t="s">
        <v>1557</v>
      </c>
      <c r="C184" s="351"/>
      <c r="D184" s="351"/>
      <c r="E184" s="351"/>
      <c r="F184" s="351"/>
    </row>
    <row r="185" spans="2:6" x14ac:dyDescent="0.25">
      <c r="B185" s="351"/>
      <c r="C185" s="351"/>
      <c r="D185" s="351"/>
      <c r="E185" s="351"/>
      <c r="F185" s="351"/>
    </row>
    <row r="186" spans="2:6" x14ac:dyDescent="0.25">
      <c r="B186" s="351"/>
      <c r="C186" s="351" t="s">
        <v>1981</v>
      </c>
      <c r="D186" s="351" t="s">
        <v>1963</v>
      </c>
      <c r="E186" s="351"/>
      <c r="F186" s="351" t="s">
        <v>1963</v>
      </c>
    </row>
    <row r="187" spans="2:6" x14ac:dyDescent="0.25">
      <c r="B187" s="351" t="s">
        <v>2003</v>
      </c>
      <c r="C187" s="351">
        <v>4</v>
      </c>
      <c r="D187" s="351">
        <f>4.8+4.8+2.61+1.6+1.6</f>
        <v>15.409999999999998</v>
      </c>
      <c r="E187" s="351"/>
      <c r="F187" s="351">
        <f>+C187*D187</f>
        <v>61.639999999999993</v>
      </c>
    </row>
    <row r="188" spans="2:6" x14ac:dyDescent="0.25">
      <c r="B188" s="351" t="s">
        <v>2017</v>
      </c>
      <c r="C188" s="351">
        <v>1</v>
      </c>
      <c r="D188" s="351">
        <f>0.47+3.98+3.79+1+1.01+2.69+2.63+2.57</f>
        <v>18.14</v>
      </c>
      <c r="E188" s="351"/>
      <c r="F188" s="351">
        <f>+D188*C188</f>
        <v>18.14</v>
      </c>
    </row>
    <row r="189" spans="2:6" x14ac:dyDescent="0.25">
      <c r="B189" s="351"/>
      <c r="C189" s="351"/>
      <c r="D189" s="351"/>
      <c r="E189" s="351"/>
      <c r="F189" s="370">
        <f>SUM(F187:F188)</f>
        <v>79.78</v>
      </c>
    </row>
    <row r="193" spans="1:8" ht="45" x14ac:dyDescent="0.25">
      <c r="B193" s="344" t="s">
        <v>1545</v>
      </c>
      <c r="C193" s="351"/>
    </row>
    <row r="194" spans="1:8" x14ac:dyDescent="0.25">
      <c r="B194" s="351"/>
      <c r="C194" s="351"/>
    </row>
    <row r="195" spans="1:8" x14ac:dyDescent="0.25">
      <c r="B195" s="351" t="s">
        <v>1961</v>
      </c>
      <c r="C195" s="351">
        <f>3.76+2.76+2.25+2.5</f>
        <v>11.27</v>
      </c>
    </row>
    <row r="196" spans="1:8" x14ac:dyDescent="0.25">
      <c r="B196" s="351" t="s">
        <v>2006</v>
      </c>
      <c r="C196" s="351">
        <f>2.25+1.25+1.26+1.26</f>
        <v>6.02</v>
      </c>
    </row>
    <row r="197" spans="1:8" x14ac:dyDescent="0.25">
      <c r="B197" s="351" t="s">
        <v>1979</v>
      </c>
      <c r="C197" s="351">
        <f>1.31+1.25+0.65+0.5</f>
        <v>3.71</v>
      </c>
    </row>
    <row r="198" spans="1:8" x14ac:dyDescent="0.25">
      <c r="B198" s="351" t="s">
        <v>1986</v>
      </c>
      <c r="C198" s="351">
        <f>4.5+4.5+1.92+1.52</f>
        <v>12.44</v>
      </c>
    </row>
    <row r="199" spans="1:8" x14ac:dyDescent="0.25">
      <c r="B199" s="351" t="s">
        <v>1983</v>
      </c>
      <c r="C199" s="351">
        <f>3.61+4.5+3.21+3.01+2.64+3.01+0.98</f>
        <v>20.959999999999997</v>
      </c>
    </row>
    <row r="200" spans="1:8" x14ac:dyDescent="0.25">
      <c r="B200" s="351" t="s">
        <v>2000</v>
      </c>
      <c r="C200" s="351">
        <f>0.4+2.5+2.83+2.34</f>
        <v>8.07</v>
      </c>
    </row>
    <row r="201" spans="1:8" x14ac:dyDescent="0.25">
      <c r="B201" s="351" t="s">
        <v>2007</v>
      </c>
      <c r="C201" s="351">
        <f>2.66+1.56+3.8+3.31+3.01+5.48+7.49+5.047</f>
        <v>32.356999999999999</v>
      </c>
    </row>
    <row r="202" spans="1:8" x14ac:dyDescent="0.25">
      <c r="B202" s="351"/>
      <c r="C202" s="370">
        <f>SUM(C195:C201)</f>
        <v>94.826999999999998</v>
      </c>
    </row>
    <row r="205" spans="1:8" ht="15.75" x14ac:dyDescent="0.25">
      <c r="A205" s="357" t="s">
        <v>1539</v>
      </c>
      <c r="B205" s="358" t="s">
        <v>2008</v>
      </c>
      <c r="C205" s="359" t="s">
        <v>21</v>
      </c>
      <c r="D205" s="359" t="s">
        <v>8</v>
      </c>
      <c r="E205" s="359" t="s">
        <v>1947</v>
      </c>
      <c r="F205" s="359"/>
      <c r="G205" s="359" t="s">
        <v>1948</v>
      </c>
      <c r="H205" s="359" t="s">
        <v>1949</v>
      </c>
    </row>
    <row r="206" spans="1:8" ht="15.75" x14ac:dyDescent="0.25">
      <c r="A206" s="361">
        <v>1</v>
      </c>
      <c r="B206" s="362"/>
      <c r="C206" s="363" t="s">
        <v>1542</v>
      </c>
      <c r="D206" s="363"/>
      <c r="E206" s="363"/>
      <c r="F206" s="363"/>
      <c r="G206" s="363"/>
      <c r="H206" s="364"/>
    </row>
    <row r="207" spans="1:8" ht="15.75" x14ac:dyDescent="0.25">
      <c r="A207" s="361"/>
      <c r="B207" s="363" t="s">
        <v>1968</v>
      </c>
      <c r="C207" s="363"/>
      <c r="D207" s="363"/>
      <c r="E207" s="363"/>
      <c r="F207" s="36"/>
      <c r="G207" s="36"/>
      <c r="H207" s="364"/>
    </row>
    <row r="208" spans="1:8" ht="15.75" x14ac:dyDescent="0.25">
      <c r="A208" s="361"/>
      <c r="B208" s="363" t="s">
        <v>1964</v>
      </c>
      <c r="C208" s="363"/>
      <c r="D208" s="363">
        <v>1.6</v>
      </c>
      <c r="E208" s="363">
        <v>2.66</v>
      </c>
      <c r="F208" s="36"/>
      <c r="G208" s="36"/>
      <c r="H208" s="364">
        <f>+D208*E208</f>
        <v>4.2560000000000002</v>
      </c>
    </row>
    <row r="209" spans="1:8" ht="15.75" x14ac:dyDescent="0.25">
      <c r="A209" s="361"/>
      <c r="B209" s="363" t="s">
        <v>1965</v>
      </c>
      <c r="C209" s="363"/>
      <c r="D209" s="363">
        <v>1.6</v>
      </c>
      <c r="E209" s="363">
        <v>2.66</v>
      </c>
      <c r="F209" s="36"/>
      <c r="G209" s="36"/>
      <c r="H209" s="364">
        <f t="shared" ref="H209:H223" si="12">+D209*E209</f>
        <v>4.2560000000000002</v>
      </c>
    </row>
    <row r="210" spans="1:8" ht="15.75" x14ac:dyDescent="0.25">
      <c r="A210" s="361"/>
      <c r="B210" s="363" t="s">
        <v>1966</v>
      </c>
      <c r="C210" s="363"/>
      <c r="D210" s="363">
        <f>0.5+0.85</f>
        <v>1.35</v>
      </c>
      <c r="E210" s="363">
        <v>2.66</v>
      </c>
      <c r="F210" s="36"/>
      <c r="G210" s="36"/>
      <c r="H210" s="364">
        <f t="shared" si="12"/>
        <v>3.5910000000000006</v>
      </c>
    </row>
    <row r="211" spans="1:8" ht="15.75" x14ac:dyDescent="0.25">
      <c r="A211" s="361"/>
      <c r="B211" s="363" t="s">
        <v>1967</v>
      </c>
      <c r="C211" s="363"/>
      <c r="D211" s="363">
        <v>1.35</v>
      </c>
      <c r="E211" s="363">
        <v>2.66</v>
      </c>
      <c r="F211" s="36"/>
      <c r="G211" s="36"/>
      <c r="H211" s="364">
        <f t="shared" si="12"/>
        <v>3.5910000000000006</v>
      </c>
    </row>
    <row r="212" spans="1:8" ht="15.75" x14ac:dyDescent="0.25">
      <c r="A212" s="361"/>
      <c r="B212" s="363" t="s">
        <v>1977</v>
      </c>
      <c r="C212" s="363"/>
      <c r="D212" s="363">
        <v>0.8</v>
      </c>
      <c r="E212" s="363">
        <v>-2.1</v>
      </c>
      <c r="F212" s="36"/>
      <c r="G212" s="36"/>
      <c r="H212" s="364">
        <f t="shared" si="12"/>
        <v>-1.6800000000000002</v>
      </c>
    </row>
    <row r="213" spans="1:8" ht="15.75" x14ac:dyDescent="0.25">
      <c r="A213" s="361"/>
      <c r="B213" s="363" t="s">
        <v>1969</v>
      </c>
      <c r="C213" s="363"/>
      <c r="D213" s="363"/>
      <c r="E213" s="363"/>
      <c r="F213" s="36"/>
      <c r="G213" s="36"/>
      <c r="H213" s="364">
        <f t="shared" si="12"/>
        <v>0</v>
      </c>
    </row>
    <row r="214" spans="1:8" ht="15.75" x14ac:dyDescent="0.25">
      <c r="A214" s="361"/>
      <c r="B214" s="363" t="s">
        <v>1964</v>
      </c>
      <c r="C214" s="363"/>
      <c r="D214" s="363">
        <v>1.6</v>
      </c>
      <c r="E214" s="363">
        <v>2.66</v>
      </c>
      <c r="F214" s="36"/>
      <c r="G214" s="36"/>
      <c r="H214" s="364">
        <f t="shared" si="12"/>
        <v>4.2560000000000002</v>
      </c>
    </row>
    <row r="215" spans="1:8" ht="15.75" x14ac:dyDescent="0.25">
      <c r="A215" s="361"/>
      <c r="B215" s="363" t="s">
        <v>1965</v>
      </c>
      <c r="C215" s="363"/>
      <c r="D215" s="363">
        <v>1.6</v>
      </c>
      <c r="E215" s="363">
        <v>2.66</v>
      </c>
      <c r="F215" s="36"/>
      <c r="G215" s="36"/>
      <c r="H215" s="364">
        <f t="shared" si="12"/>
        <v>4.2560000000000002</v>
      </c>
    </row>
    <row r="216" spans="1:8" ht="15.75" x14ac:dyDescent="0.25">
      <c r="A216" s="361"/>
      <c r="B216" s="363" t="s">
        <v>1966</v>
      </c>
      <c r="C216" s="363"/>
      <c r="D216" s="363">
        <f>0.8+0.5</f>
        <v>1.3</v>
      </c>
      <c r="E216" s="363">
        <v>2.66</v>
      </c>
      <c r="F216" s="36"/>
      <c r="G216" s="36"/>
      <c r="H216" s="364">
        <f t="shared" si="12"/>
        <v>3.4580000000000002</v>
      </c>
    </row>
    <row r="217" spans="1:8" ht="15.75" x14ac:dyDescent="0.25">
      <c r="A217" s="361"/>
      <c r="B217" s="363" t="s">
        <v>1967</v>
      </c>
      <c r="C217" s="363"/>
      <c r="D217" s="363">
        <v>1.3</v>
      </c>
      <c r="E217" s="363">
        <v>2.66</v>
      </c>
      <c r="F217" s="36"/>
      <c r="G217" s="36"/>
      <c r="H217" s="364">
        <f t="shared" si="12"/>
        <v>3.4580000000000002</v>
      </c>
    </row>
    <row r="218" spans="1:8" ht="15.75" x14ac:dyDescent="0.25">
      <c r="A218" s="361"/>
      <c r="B218" s="363" t="s">
        <v>1977</v>
      </c>
      <c r="C218" s="363"/>
      <c r="D218" s="363">
        <v>0.8</v>
      </c>
      <c r="E218" s="363">
        <v>-2.1</v>
      </c>
      <c r="F218" s="36"/>
      <c r="G218" s="36"/>
      <c r="H218" s="364">
        <f t="shared" si="12"/>
        <v>-1.6800000000000002</v>
      </c>
    </row>
    <row r="219" spans="1:8" ht="15.75" x14ac:dyDescent="0.25">
      <c r="A219" s="361"/>
      <c r="B219" s="363" t="s">
        <v>1970</v>
      </c>
      <c r="C219" s="363"/>
      <c r="D219" s="363"/>
      <c r="E219" s="363"/>
      <c r="F219" s="36"/>
      <c r="G219" s="36"/>
      <c r="H219" s="364">
        <f t="shared" si="12"/>
        <v>0</v>
      </c>
    </row>
    <row r="220" spans="1:8" ht="15.75" x14ac:dyDescent="0.25">
      <c r="A220" s="361"/>
      <c r="B220" s="363" t="s">
        <v>1964</v>
      </c>
      <c r="C220" s="363"/>
      <c r="D220" s="363">
        <v>1.6</v>
      </c>
      <c r="E220" s="363">
        <v>2.66</v>
      </c>
      <c r="F220" s="36"/>
      <c r="G220" s="36"/>
      <c r="H220" s="364">
        <f t="shared" si="12"/>
        <v>4.2560000000000002</v>
      </c>
    </row>
    <row r="221" spans="1:8" ht="15.75" x14ac:dyDescent="0.25">
      <c r="A221" s="361"/>
      <c r="B221" s="363" t="s">
        <v>1965</v>
      </c>
      <c r="C221" s="363"/>
      <c r="D221" s="363">
        <v>1.6</v>
      </c>
      <c r="E221" s="363">
        <v>2.66</v>
      </c>
      <c r="F221" s="36"/>
      <c r="G221" s="36"/>
      <c r="H221" s="364">
        <f t="shared" si="12"/>
        <v>4.2560000000000002</v>
      </c>
    </row>
    <row r="222" spans="1:8" ht="15.75" x14ac:dyDescent="0.25">
      <c r="A222" s="361"/>
      <c r="B222" s="363" t="s">
        <v>1967</v>
      </c>
      <c r="C222" s="363">
        <v>2</v>
      </c>
      <c r="D222" s="363">
        <v>0.8</v>
      </c>
      <c r="E222" s="363">
        <v>2.66</v>
      </c>
      <c r="F222" s="36"/>
      <c r="G222" s="36"/>
      <c r="H222" s="364">
        <f>+D222*E222*C222</f>
        <v>4.2560000000000002</v>
      </c>
    </row>
    <row r="223" spans="1:8" ht="15.75" x14ac:dyDescent="0.25">
      <c r="A223" s="361"/>
      <c r="B223" s="363" t="s">
        <v>1977</v>
      </c>
      <c r="C223" s="363"/>
      <c r="D223" s="363">
        <v>0.8</v>
      </c>
      <c r="E223" s="363">
        <v>-2.1</v>
      </c>
      <c r="F223" s="36"/>
      <c r="G223" s="36"/>
      <c r="H223" s="364">
        <f t="shared" si="12"/>
        <v>-1.6800000000000002</v>
      </c>
    </row>
    <row r="224" spans="1:8" ht="15.75" x14ac:dyDescent="0.25">
      <c r="A224" s="361"/>
      <c r="B224" s="363" t="s">
        <v>1961</v>
      </c>
      <c r="C224" s="363"/>
      <c r="D224" s="363"/>
      <c r="E224" s="363"/>
      <c r="F224" s="36"/>
      <c r="G224" s="36"/>
      <c r="H224" s="364"/>
    </row>
    <row r="225" spans="2:8" ht="15.75" x14ac:dyDescent="0.25">
      <c r="H225" s="367">
        <f>SUM(H208:H224)</f>
        <v>38.85</v>
      </c>
    </row>
    <row r="229" spans="2:8" ht="60" x14ac:dyDescent="0.25">
      <c r="B229" s="110" t="s">
        <v>1548</v>
      </c>
      <c r="C229" s="351" t="s">
        <v>2011</v>
      </c>
      <c r="D229" s="351" t="s">
        <v>2012</v>
      </c>
      <c r="E229" s="351" t="s">
        <v>13</v>
      </c>
    </row>
    <row r="230" spans="2:8" x14ac:dyDescent="0.25">
      <c r="B230" s="351">
        <v>2</v>
      </c>
      <c r="C230" s="351">
        <v>1.25</v>
      </c>
      <c r="D230" s="351">
        <v>5.53</v>
      </c>
      <c r="E230" s="370">
        <f>+C230*D230*B230</f>
        <v>13.825000000000001</v>
      </c>
    </row>
    <row r="233" spans="2:8" ht="105" x14ac:dyDescent="0.25">
      <c r="B233" s="110" t="s">
        <v>1549</v>
      </c>
      <c r="C233" s="351" t="s">
        <v>2013</v>
      </c>
      <c r="D233" s="351" t="s">
        <v>1980</v>
      </c>
      <c r="E233" s="351" t="s">
        <v>13</v>
      </c>
    </row>
    <row r="234" spans="2:8" x14ac:dyDescent="0.25">
      <c r="B234" s="351"/>
      <c r="C234" s="351">
        <v>3.25</v>
      </c>
      <c r="D234" s="351">
        <v>7.3</v>
      </c>
      <c r="E234" s="351">
        <f>+C234*D234</f>
        <v>23.724999999999998</v>
      </c>
    </row>
    <row r="235" spans="2:8" x14ac:dyDescent="0.25">
      <c r="B235" s="351" t="s">
        <v>1977</v>
      </c>
      <c r="C235" s="351">
        <v>2</v>
      </c>
      <c r="D235" s="351">
        <v>-2.5</v>
      </c>
      <c r="E235" s="351">
        <f>+C235*D235</f>
        <v>-5</v>
      </c>
    </row>
    <row r="236" spans="2:8" x14ac:dyDescent="0.25">
      <c r="B236" s="351"/>
      <c r="C236" s="351"/>
      <c r="D236" s="351"/>
      <c r="E236" s="351">
        <f>SUM(E234:E235)</f>
        <v>18.724999999999998</v>
      </c>
    </row>
    <row r="237" spans="2:8" x14ac:dyDescent="0.25">
      <c r="B237" s="351"/>
      <c r="C237" s="351" t="s">
        <v>2014</v>
      </c>
      <c r="D237" s="351">
        <v>10.76</v>
      </c>
      <c r="E237" s="370">
        <f>+E236*D237</f>
        <v>201.48099999999997</v>
      </c>
    </row>
    <row r="239" spans="2:8" ht="105" x14ac:dyDescent="0.25">
      <c r="B239" s="110" t="s">
        <v>1552</v>
      </c>
      <c r="C239" s="351" t="s">
        <v>2013</v>
      </c>
      <c r="D239" s="351" t="s">
        <v>1980</v>
      </c>
      <c r="E239" s="351" t="s">
        <v>13</v>
      </c>
    </row>
    <row r="240" spans="2:8" x14ac:dyDescent="0.25">
      <c r="B240" s="351"/>
      <c r="C240" s="351">
        <v>2.65</v>
      </c>
      <c r="D240" s="351">
        <v>3.9</v>
      </c>
      <c r="E240" s="351">
        <f>+C240*D240</f>
        <v>10.334999999999999</v>
      </c>
    </row>
    <row r="241" spans="2:6" x14ac:dyDescent="0.25">
      <c r="B241" s="351" t="s">
        <v>2015</v>
      </c>
      <c r="C241" s="351">
        <v>1</v>
      </c>
      <c r="D241" s="351">
        <v>-2.1</v>
      </c>
      <c r="E241" s="351">
        <f>+C241*D241</f>
        <v>-2.1</v>
      </c>
    </row>
    <row r="242" spans="2:6" x14ac:dyDescent="0.25">
      <c r="B242" s="351" t="s">
        <v>2016</v>
      </c>
      <c r="C242" s="351">
        <v>0.8</v>
      </c>
      <c r="D242" s="351">
        <v>-2.1</v>
      </c>
      <c r="E242" s="351">
        <f>+C242*D242</f>
        <v>-1.6800000000000002</v>
      </c>
    </row>
    <row r="243" spans="2:6" x14ac:dyDescent="0.25">
      <c r="B243" s="351"/>
      <c r="C243" s="351" t="s">
        <v>13</v>
      </c>
      <c r="D243" s="351"/>
      <c r="E243" s="351">
        <f>SUM(E240:E242)</f>
        <v>6.5549999999999997</v>
      </c>
    </row>
    <row r="244" spans="2:6" x14ac:dyDescent="0.25">
      <c r="B244" s="351"/>
      <c r="C244" s="351" t="s">
        <v>2014</v>
      </c>
      <c r="D244" s="351">
        <v>10.76</v>
      </c>
      <c r="E244" s="370">
        <f>+E243*D244</f>
        <v>70.53179999999999</v>
      </c>
    </row>
    <row r="246" spans="2:6" ht="45" x14ac:dyDescent="0.25">
      <c r="B246" s="110" t="s">
        <v>1586</v>
      </c>
      <c r="C246" s="351"/>
      <c r="D246" s="351"/>
      <c r="E246" s="351"/>
      <c r="F246" s="351"/>
    </row>
    <row r="247" spans="2:6" x14ac:dyDescent="0.25">
      <c r="B247" s="351"/>
      <c r="C247" s="351" t="s">
        <v>1981</v>
      </c>
      <c r="D247" s="351" t="s">
        <v>2004</v>
      </c>
      <c r="E247" s="351" t="s">
        <v>1947</v>
      </c>
      <c r="F247" s="351" t="s">
        <v>1542</v>
      </c>
    </row>
    <row r="248" spans="2:6" x14ac:dyDescent="0.25">
      <c r="B248" s="351" t="s">
        <v>2018</v>
      </c>
      <c r="C248" s="351">
        <v>1</v>
      </c>
      <c r="D248" s="351">
        <v>0.5</v>
      </c>
      <c r="E248" s="351">
        <v>1.4</v>
      </c>
      <c r="F248" s="351">
        <f>+D248*E248*C248</f>
        <v>0.7</v>
      </c>
    </row>
    <row r="249" spans="2:6" x14ac:dyDescent="0.25">
      <c r="B249" s="351"/>
      <c r="C249" s="351"/>
      <c r="D249" s="351"/>
      <c r="E249" s="351"/>
      <c r="F249" s="370">
        <f>SUM(F248:F248)</f>
        <v>0.7</v>
      </c>
    </row>
    <row r="251" spans="2:6" ht="60" x14ac:dyDescent="0.25">
      <c r="B251" s="373" t="s">
        <v>1567</v>
      </c>
      <c r="C251" s="351"/>
      <c r="D251" s="351"/>
      <c r="E251" s="351"/>
      <c r="F251" s="351"/>
    </row>
    <row r="252" spans="2:6" x14ac:dyDescent="0.25">
      <c r="B252" s="351"/>
      <c r="C252" s="351" t="s">
        <v>1981</v>
      </c>
      <c r="D252" s="351" t="s">
        <v>2004</v>
      </c>
      <c r="E252" s="351" t="s">
        <v>1947</v>
      </c>
      <c r="F252" s="351" t="s">
        <v>1542</v>
      </c>
    </row>
    <row r="253" spans="2:6" x14ac:dyDescent="0.25">
      <c r="B253" s="351" t="s">
        <v>1961</v>
      </c>
      <c r="C253" s="351">
        <v>1</v>
      </c>
      <c r="D253" s="351">
        <v>0.5</v>
      </c>
      <c r="E253" s="351">
        <v>2.25</v>
      </c>
      <c r="F253" s="351">
        <f>+D253*E253*C253</f>
        <v>1.125</v>
      </c>
    </row>
    <row r="254" spans="2:6" x14ac:dyDescent="0.25">
      <c r="B254" s="351" t="s">
        <v>2019</v>
      </c>
      <c r="C254" s="351">
        <v>1</v>
      </c>
      <c r="D254" s="351">
        <v>0.4</v>
      </c>
      <c r="E254" s="351">
        <v>3.25</v>
      </c>
      <c r="F254" s="351">
        <f>+D254*E254*C254</f>
        <v>1.3</v>
      </c>
    </row>
    <row r="255" spans="2:6" x14ac:dyDescent="0.25">
      <c r="B255" s="351"/>
      <c r="C255" s="351"/>
      <c r="D255" s="351"/>
      <c r="E255" s="351"/>
      <c r="F255" s="370">
        <f>SUM(F253:F254)</f>
        <v>2.4249999999999998</v>
      </c>
    </row>
    <row r="257" spans="2:6" ht="75" x14ac:dyDescent="0.25">
      <c r="B257" s="373" t="s">
        <v>1565</v>
      </c>
      <c r="C257" s="351"/>
      <c r="D257" s="351"/>
      <c r="E257" s="351"/>
      <c r="F257" s="351"/>
    </row>
    <row r="258" spans="2:6" x14ac:dyDescent="0.25">
      <c r="B258" s="351"/>
      <c r="C258" s="351" t="s">
        <v>1981</v>
      </c>
      <c r="D258" s="351" t="s">
        <v>2004</v>
      </c>
      <c r="E258" s="351" t="s">
        <v>1947</v>
      </c>
      <c r="F258" s="351" t="s">
        <v>1542</v>
      </c>
    </row>
    <row r="259" spans="2:6" x14ac:dyDescent="0.25">
      <c r="B259" s="351" t="s">
        <v>1968</v>
      </c>
      <c r="C259" s="351">
        <v>1</v>
      </c>
      <c r="D259" s="351">
        <v>0.46</v>
      </c>
      <c r="E259" s="351">
        <v>1.6</v>
      </c>
      <c r="F259" s="351">
        <f>+D259*E259*C259</f>
        <v>0.7360000000000001</v>
      </c>
    </row>
    <row r="260" spans="2:6" x14ac:dyDescent="0.25">
      <c r="B260" s="351" t="s">
        <v>1969</v>
      </c>
      <c r="C260" s="351">
        <v>1</v>
      </c>
      <c r="D260" s="351">
        <v>0.48</v>
      </c>
      <c r="E260" s="351">
        <v>1.6</v>
      </c>
      <c r="F260" s="351">
        <f>+D260*E260*C260</f>
        <v>0.76800000000000002</v>
      </c>
    </row>
    <row r="261" spans="2:6" x14ac:dyDescent="0.25">
      <c r="B261" s="351" t="s">
        <v>2020</v>
      </c>
      <c r="C261" s="351">
        <v>2</v>
      </c>
      <c r="D261" s="351">
        <v>0.3</v>
      </c>
      <c r="E261" s="351">
        <v>1.6</v>
      </c>
      <c r="F261" s="351">
        <f t="shared" ref="F261:F262" si="13">+D261*E261*C261</f>
        <v>0.96</v>
      </c>
    </row>
    <row r="262" spans="2:6" x14ac:dyDescent="0.25">
      <c r="B262" s="351" t="s">
        <v>2021</v>
      </c>
      <c r="C262" s="351">
        <v>2</v>
      </c>
      <c r="D262" s="351">
        <v>0.1</v>
      </c>
      <c r="E262" s="351">
        <v>1.6</v>
      </c>
      <c r="F262" s="351">
        <f t="shared" si="13"/>
        <v>0.32000000000000006</v>
      </c>
    </row>
    <row r="263" spans="2:6" x14ac:dyDescent="0.25">
      <c r="B263" s="351"/>
      <c r="C263" s="351"/>
      <c r="D263" s="351"/>
      <c r="E263" s="351"/>
      <c r="F263" s="370">
        <f>SUM(F259:F262)</f>
        <v>2.7839999999999998</v>
      </c>
    </row>
    <row r="265" spans="2:6" ht="75" x14ac:dyDescent="0.25">
      <c r="B265" s="373" t="s">
        <v>1568</v>
      </c>
      <c r="C265" s="351"/>
      <c r="D265" s="351"/>
      <c r="E265" s="351"/>
      <c r="F265" s="351"/>
    </row>
    <row r="266" spans="2:6" x14ac:dyDescent="0.25">
      <c r="B266" s="351"/>
      <c r="C266" s="351" t="s">
        <v>1981</v>
      </c>
      <c r="D266" s="351" t="s">
        <v>2011</v>
      </c>
      <c r="E266" s="351" t="s">
        <v>1947</v>
      </c>
      <c r="F266" s="351" t="s">
        <v>1542</v>
      </c>
    </row>
    <row r="267" spans="2:6" x14ac:dyDescent="0.25">
      <c r="B267" s="351" t="s">
        <v>2022</v>
      </c>
      <c r="C267" s="351">
        <v>1</v>
      </c>
      <c r="D267" s="351">
        <v>0.83</v>
      </c>
      <c r="E267" s="351">
        <v>1.2</v>
      </c>
      <c r="F267" s="351">
        <f>+D267*E267*C267</f>
        <v>0.99599999999999989</v>
      </c>
    </row>
    <row r="268" spans="2:6" x14ac:dyDescent="0.25">
      <c r="B268" s="351"/>
      <c r="C268" s="351"/>
      <c r="D268" s="351"/>
      <c r="E268" s="351">
        <v>10.76</v>
      </c>
      <c r="F268" s="370">
        <f>+F267*E268</f>
        <v>10.716959999999998</v>
      </c>
    </row>
    <row r="269" spans="2:6" x14ac:dyDescent="0.25">
      <c r="B269" s="351"/>
      <c r="C269" s="351" t="s">
        <v>1974</v>
      </c>
      <c r="D269" s="351"/>
      <c r="E269" s="351"/>
      <c r="F269" s="370">
        <f>+E267*3.28</f>
        <v>3.9359999999999995</v>
      </c>
    </row>
    <row r="271" spans="2:6" ht="75" x14ac:dyDescent="0.25">
      <c r="B271" s="373" t="s">
        <v>1568</v>
      </c>
      <c r="C271" s="351"/>
      <c r="D271" s="351"/>
      <c r="E271" s="351"/>
      <c r="F271" s="351"/>
    </row>
    <row r="272" spans="2:6" x14ac:dyDescent="0.25">
      <c r="B272" s="351"/>
      <c r="C272" s="351" t="s">
        <v>1981</v>
      </c>
      <c r="D272" s="351" t="s">
        <v>2011</v>
      </c>
      <c r="E272" s="351" t="s">
        <v>1947</v>
      </c>
      <c r="F272" s="351" t="s">
        <v>1542</v>
      </c>
    </row>
    <row r="273" spans="2:6" x14ac:dyDescent="0.25">
      <c r="B273" s="351" t="s">
        <v>2023</v>
      </c>
      <c r="C273" s="351">
        <v>1</v>
      </c>
      <c r="D273" s="351">
        <v>1.1000000000000001</v>
      </c>
      <c r="E273" s="351">
        <v>1.7</v>
      </c>
      <c r="F273" s="351">
        <f>+D273*E273*C273</f>
        <v>1.87</v>
      </c>
    </row>
    <row r="274" spans="2:6" x14ac:dyDescent="0.25">
      <c r="B274" s="351"/>
      <c r="C274" s="351"/>
      <c r="D274" s="351"/>
      <c r="E274" s="351">
        <v>10.76</v>
      </c>
      <c r="F274" s="370">
        <f>+F273*E274</f>
        <v>20.121200000000002</v>
      </c>
    </row>
    <row r="275" spans="2:6" x14ac:dyDescent="0.25">
      <c r="B275" s="351"/>
      <c r="C275" s="351"/>
      <c r="D275" s="351"/>
      <c r="E275" s="351" t="s">
        <v>1974</v>
      </c>
      <c r="F275" s="351">
        <f>+E273*3.28</f>
        <v>5.5759999999999996</v>
      </c>
    </row>
    <row r="277" spans="2:6" ht="60" x14ac:dyDescent="0.25">
      <c r="B277" s="110" t="s">
        <v>1581</v>
      </c>
      <c r="C277" s="351"/>
      <c r="D277" s="351"/>
      <c r="E277" s="351"/>
      <c r="F277" s="351"/>
    </row>
    <row r="278" spans="2:6" x14ac:dyDescent="0.25">
      <c r="B278" s="351"/>
      <c r="C278" s="351" t="s">
        <v>1981</v>
      </c>
      <c r="D278" s="351" t="s">
        <v>2004</v>
      </c>
      <c r="E278" s="351" t="s">
        <v>1947</v>
      </c>
      <c r="F278" s="351" t="s">
        <v>1542</v>
      </c>
    </row>
    <row r="279" spans="2:6" x14ac:dyDescent="0.25">
      <c r="B279" s="351"/>
      <c r="C279" s="351">
        <v>1</v>
      </c>
      <c r="D279" s="351">
        <v>8.14</v>
      </c>
      <c r="E279" s="351">
        <v>7.65</v>
      </c>
      <c r="F279" s="351">
        <f>+D279*E279*C279</f>
        <v>62.271000000000008</v>
      </c>
    </row>
    <row r="280" spans="2:6" x14ac:dyDescent="0.25">
      <c r="B280" s="351" t="s">
        <v>1978</v>
      </c>
      <c r="C280" s="351">
        <v>1</v>
      </c>
      <c r="D280" s="351">
        <v>0.8</v>
      </c>
      <c r="E280" s="351">
        <v>1.6</v>
      </c>
      <c r="F280" s="351">
        <f t="shared" ref="F280:F281" si="14">+C280*D280*E280</f>
        <v>1.2800000000000002</v>
      </c>
    </row>
    <row r="281" spans="2:6" x14ac:dyDescent="0.25">
      <c r="B281" s="351" t="s">
        <v>2024</v>
      </c>
      <c r="C281" s="351">
        <v>1</v>
      </c>
      <c r="D281" s="351">
        <v>0.37</v>
      </c>
      <c r="E281" s="351">
        <v>7.44</v>
      </c>
      <c r="F281" s="351">
        <f t="shared" si="14"/>
        <v>2.7528000000000001</v>
      </c>
    </row>
    <row r="282" spans="2:6" x14ac:dyDescent="0.25">
      <c r="B282" s="351"/>
      <c r="C282" s="351"/>
      <c r="D282" s="351"/>
      <c r="E282" s="351"/>
      <c r="F282" s="370">
        <f>SUM(F279:F281)</f>
        <v>66.30380000000001</v>
      </c>
    </row>
    <row r="285" spans="2:6" ht="60" x14ac:dyDescent="0.25">
      <c r="B285" s="373" t="s">
        <v>1580</v>
      </c>
      <c r="C285" s="351"/>
      <c r="D285" s="351"/>
      <c r="E285" s="351"/>
      <c r="F285" s="351"/>
    </row>
    <row r="286" spans="2:6" x14ac:dyDescent="0.25">
      <c r="B286" s="351"/>
      <c r="C286" s="351"/>
      <c r="D286" s="351"/>
      <c r="E286" s="351"/>
      <c r="F286" s="351"/>
    </row>
    <row r="287" spans="2:6" x14ac:dyDescent="0.25">
      <c r="B287" s="351" t="s">
        <v>2025</v>
      </c>
      <c r="C287" s="351">
        <v>2</v>
      </c>
      <c r="D287" s="351">
        <v>5.484</v>
      </c>
      <c r="E287" s="351">
        <v>4.18</v>
      </c>
      <c r="F287" s="351">
        <f t="shared" ref="F287:F303" si="15">+C287*D287*E287</f>
        <v>45.846239999999995</v>
      </c>
    </row>
    <row r="288" spans="2:6" x14ac:dyDescent="0.25">
      <c r="B288" s="351" t="s">
        <v>2026</v>
      </c>
      <c r="C288" s="351">
        <v>1</v>
      </c>
      <c r="D288" s="351">
        <f>7.48+5.53</f>
        <v>13.010000000000002</v>
      </c>
      <c r="E288" s="351">
        <v>3.16</v>
      </c>
      <c r="F288" s="351">
        <f t="shared" si="15"/>
        <v>41.11160000000001</v>
      </c>
    </row>
    <row r="289" spans="2:6" x14ac:dyDescent="0.25">
      <c r="B289" s="351" t="s">
        <v>2027</v>
      </c>
      <c r="C289" s="351">
        <v>2</v>
      </c>
      <c r="D289" s="351">
        <f>3.01+3.21+3.61+4.41+3.01</f>
        <v>17.25</v>
      </c>
      <c r="E289" s="351">
        <v>3.16</v>
      </c>
      <c r="F289" s="351">
        <f t="shared" si="15"/>
        <v>109.02000000000001</v>
      </c>
    </row>
    <row r="290" spans="2:6" x14ac:dyDescent="0.25">
      <c r="B290" s="351" t="s">
        <v>2028</v>
      </c>
      <c r="C290" s="351">
        <v>2</v>
      </c>
      <c r="D290" s="351">
        <v>3.5</v>
      </c>
      <c r="E290" s="351">
        <v>3.16</v>
      </c>
      <c r="F290" s="351">
        <f t="shared" si="15"/>
        <v>22.12</v>
      </c>
    </row>
    <row r="291" spans="2:6" x14ac:dyDescent="0.25">
      <c r="B291" s="351" t="s">
        <v>2029</v>
      </c>
      <c r="C291" s="351">
        <v>1</v>
      </c>
      <c r="D291" s="351">
        <f>7.5+4</f>
        <v>11.5</v>
      </c>
      <c r="E291" s="351">
        <v>3.16</v>
      </c>
      <c r="F291" s="351">
        <f t="shared" si="15"/>
        <v>36.340000000000003</v>
      </c>
    </row>
    <row r="292" spans="2:6" x14ac:dyDescent="0.25">
      <c r="B292" s="351" t="s">
        <v>2030</v>
      </c>
      <c r="C292" s="351">
        <v>1</v>
      </c>
      <c r="D292" s="351">
        <v>2.92</v>
      </c>
      <c r="E292" s="351">
        <v>3.16</v>
      </c>
      <c r="F292" s="351">
        <f t="shared" si="15"/>
        <v>9.2271999999999998</v>
      </c>
    </row>
    <row r="293" spans="2:6" x14ac:dyDescent="0.25">
      <c r="B293" s="351" t="s">
        <v>2031</v>
      </c>
      <c r="C293" s="351">
        <v>2</v>
      </c>
      <c r="D293" s="351">
        <v>5.22</v>
      </c>
      <c r="E293" s="351">
        <v>3.16</v>
      </c>
      <c r="F293" s="351">
        <f t="shared" si="15"/>
        <v>32.990400000000001</v>
      </c>
    </row>
    <row r="294" spans="2:6" x14ac:dyDescent="0.25">
      <c r="B294" s="351" t="s">
        <v>1961</v>
      </c>
      <c r="C294" s="351">
        <v>2</v>
      </c>
      <c r="D294" s="351">
        <v>2.25</v>
      </c>
      <c r="E294" s="351">
        <v>3.16</v>
      </c>
      <c r="F294" s="351">
        <f t="shared" si="15"/>
        <v>14.22</v>
      </c>
    </row>
    <row r="295" spans="2:6" x14ac:dyDescent="0.25">
      <c r="B295" s="351" t="s">
        <v>2032</v>
      </c>
      <c r="C295" s="351">
        <v>1</v>
      </c>
      <c r="D295" s="351">
        <v>3.78</v>
      </c>
      <c r="E295" s="351">
        <v>3.16</v>
      </c>
      <c r="F295" s="351">
        <f t="shared" si="15"/>
        <v>11.944800000000001</v>
      </c>
    </row>
    <row r="296" spans="2:6" x14ac:dyDescent="0.25">
      <c r="B296" s="351" t="s">
        <v>2033</v>
      </c>
      <c r="C296" s="351">
        <v>3</v>
      </c>
      <c r="D296" s="351">
        <v>2.25</v>
      </c>
      <c r="E296" s="351">
        <v>3.16</v>
      </c>
      <c r="F296" s="351">
        <f t="shared" si="15"/>
        <v>21.330000000000002</v>
      </c>
    </row>
    <row r="297" spans="2:6" x14ac:dyDescent="0.25">
      <c r="B297" s="351" t="s">
        <v>1979</v>
      </c>
      <c r="C297" s="351">
        <v>1</v>
      </c>
      <c r="D297" s="351">
        <v>1.4</v>
      </c>
      <c r="E297" s="351">
        <v>3.16</v>
      </c>
      <c r="F297" s="351">
        <f t="shared" si="15"/>
        <v>4.4239999999999995</v>
      </c>
    </row>
    <row r="298" spans="2:6" x14ac:dyDescent="0.25">
      <c r="B298" s="351" t="s">
        <v>2034</v>
      </c>
      <c r="C298" s="351">
        <v>1</v>
      </c>
      <c r="D298" s="351">
        <v>3.8</v>
      </c>
      <c r="E298" s="351">
        <v>3.16</v>
      </c>
      <c r="F298" s="351">
        <f t="shared" si="15"/>
        <v>12.007999999999999</v>
      </c>
    </row>
    <row r="299" spans="2:6" x14ac:dyDescent="0.25">
      <c r="B299" s="351" t="s">
        <v>2035</v>
      </c>
      <c r="C299" s="351">
        <v>-8</v>
      </c>
      <c r="D299" s="351">
        <v>1</v>
      </c>
      <c r="E299" s="351">
        <v>2.1</v>
      </c>
      <c r="F299" s="351">
        <f t="shared" si="15"/>
        <v>-16.8</v>
      </c>
    </row>
    <row r="300" spans="2:6" x14ac:dyDescent="0.25">
      <c r="B300" s="351" t="s">
        <v>2035</v>
      </c>
      <c r="C300" s="351">
        <v>-3</v>
      </c>
      <c r="D300" s="351">
        <v>0.8</v>
      </c>
      <c r="E300" s="351">
        <v>2.1</v>
      </c>
      <c r="F300" s="351">
        <f t="shared" si="15"/>
        <v>-5.0400000000000009</v>
      </c>
    </row>
    <row r="301" spans="2:6" x14ac:dyDescent="0.25">
      <c r="B301" s="351" t="s">
        <v>2000</v>
      </c>
      <c r="C301" s="351">
        <v>2</v>
      </c>
      <c r="D301" s="351">
        <v>0.66</v>
      </c>
      <c r="E301" s="351">
        <v>3.9</v>
      </c>
      <c r="F301" s="351">
        <f t="shared" si="15"/>
        <v>5.1479999999999997</v>
      </c>
    </row>
    <row r="302" spans="2:6" x14ac:dyDescent="0.25">
      <c r="B302" s="351" t="s">
        <v>2036</v>
      </c>
      <c r="C302" s="351">
        <v>1</v>
      </c>
      <c r="D302" s="351">
        <v>8</v>
      </c>
      <c r="E302" s="351">
        <v>1.25</v>
      </c>
      <c r="F302" s="351">
        <f t="shared" si="15"/>
        <v>10</v>
      </c>
    </row>
    <row r="303" spans="2:6" x14ac:dyDescent="0.25">
      <c r="B303" s="351" t="s">
        <v>2037</v>
      </c>
      <c r="C303" s="351">
        <v>1</v>
      </c>
      <c r="D303" s="351">
        <v>1.4</v>
      </c>
      <c r="E303" s="351">
        <v>1.06</v>
      </c>
      <c r="F303" s="351">
        <f t="shared" si="15"/>
        <v>1.484</v>
      </c>
    </row>
    <row r="304" spans="2:6" x14ac:dyDescent="0.25">
      <c r="B304" s="351" t="s">
        <v>2038</v>
      </c>
      <c r="C304" s="351"/>
      <c r="D304" s="351"/>
      <c r="E304" s="351"/>
      <c r="F304" s="351"/>
    </row>
    <row r="305" spans="2:6" x14ac:dyDescent="0.25">
      <c r="B305" s="351"/>
      <c r="C305" s="351"/>
      <c r="D305" s="351"/>
      <c r="E305" s="351"/>
      <c r="F305" s="351"/>
    </row>
    <row r="306" spans="2:6" x14ac:dyDescent="0.25">
      <c r="B306" s="351"/>
      <c r="C306" s="351"/>
      <c r="D306" s="351"/>
      <c r="E306" s="351"/>
      <c r="F306" s="370">
        <f>SUM(F287:F303)</f>
        <v>355.37423999999999</v>
      </c>
    </row>
    <row r="309" spans="2:6" x14ac:dyDescent="0.25">
      <c r="B309" t="s">
        <v>2039</v>
      </c>
      <c r="C309">
        <f>6.1+7+6.5+0.76+6+3.28+1.77+5.8+5.8+5.8+5.8</f>
        <v>54.609999999999992</v>
      </c>
    </row>
    <row r="310" spans="2:6" x14ac:dyDescent="0.25">
      <c r="B310" t="s">
        <v>2040</v>
      </c>
      <c r="C310">
        <v>1</v>
      </c>
    </row>
    <row r="311" spans="2:6" x14ac:dyDescent="0.25">
      <c r="B311" t="s">
        <v>2041</v>
      </c>
      <c r="C311">
        <v>23.85</v>
      </c>
    </row>
    <row r="314" spans="2:6" ht="75" x14ac:dyDescent="0.25">
      <c r="B314" s="373" t="s">
        <v>1561</v>
      </c>
      <c r="C314" s="351"/>
      <c r="D314" s="351"/>
      <c r="E314" s="351"/>
      <c r="F314" s="351"/>
    </row>
    <row r="315" spans="2:6" x14ac:dyDescent="0.25">
      <c r="B315" s="351"/>
      <c r="C315" s="351"/>
      <c r="D315" s="351"/>
      <c r="E315" s="351"/>
      <c r="F315" s="351"/>
    </row>
    <row r="316" spans="2:6" x14ac:dyDescent="0.25">
      <c r="B316" s="351" t="s">
        <v>2042</v>
      </c>
      <c r="C316" s="351">
        <v>4</v>
      </c>
      <c r="D316" s="351"/>
      <c r="E316" s="351" t="s">
        <v>2043</v>
      </c>
      <c r="F316" s="351"/>
    </row>
    <row r="317" spans="2:6" x14ac:dyDescent="0.25">
      <c r="B317" s="351" t="s">
        <v>2044</v>
      </c>
      <c r="C317" s="351">
        <v>4</v>
      </c>
      <c r="D317" s="351"/>
      <c r="E317" s="351" t="s">
        <v>2043</v>
      </c>
      <c r="F317" s="351"/>
    </row>
    <row r="318" spans="2:6" x14ac:dyDescent="0.25">
      <c r="B318" s="351" t="s">
        <v>1978</v>
      </c>
      <c r="C318" s="351"/>
      <c r="D318" s="351">
        <v>2</v>
      </c>
      <c r="E318" s="351"/>
      <c r="F318" s="351"/>
    </row>
    <row r="319" spans="2:6" x14ac:dyDescent="0.25">
      <c r="B319" s="351" t="s">
        <v>2045</v>
      </c>
      <c r="C319" s="351">
        <v>7</v>
      </c>
      <c r="D319" s="351"/>
      <c r="E319" s="351" t="s">
        <v>2043</v>
      </c>
      <c r="F319" s="351"/>
    </row>
    <row r="320" spans="2:6" x14ac:dyDescent="0.25">
      <c r="B320" s="351" t="s">
        <v>2049</v>
      </c>
      <c r="C320" s="351">
        <v>4</v>
      </c>
      <c r="D320" s="351"/>
      <c r="E320" s="351" t="s">
        <v>2053</v>
      </c>
      <c r="F320" s="351"/>
    </row>
    <row r="321" spans="2:6" x14ac:dyDescent="0.25">
      <c r="B321" s="351" t="s">
        <v>2046</v>
      </c>
      <c r="C321" s="351"/>
      <c r="D321" s="351">
        <v>12</v>
      </c>
      <c r="E321" s="351"/>
      <c r="F321" s="351"/>
    </row>
    <row r="322" spans="2:6" x14ac:dyDescent="0.25">
      <c r="D322" s="351">
        <f>SUM(D316:D321)</f>
        <v>14</v>
      </c>
    </row>
    <row r="324" spans="2:6" ht="75" x14ac:dyDescent="0.25">
      <c r="B324" s="373" t="s">
        <v>1560</v>
      </c>
      <c r="C324" s="351"/>
      <c r="D324" s="351"/>
      <c r="E324" s="351"/>
      <c r="F324" s="351"/>
    </row>
    <row r="325" spans="2:6" x14ac:dyDescent="0.25">
      <c r="B325" s="351"/>
      <c r="C325" s="351"/>
      <c r="D325" s="351" t="s">
        <v>2009</v>
      </c>
      <c r="E325" s="351"/>
      <c r="F325" s="351"/>
    </row>
    <row r="326" spans="2:6" x14ac:dyDescent="0.25">
      <c r="B326" s="351" t="s">
        <v>2047</v>
      </c>
      <c r="C326" s="351"/>
      <c r="D326" s="351">
        <v>13</v>
      </c>
      <c r="E326" s="351"/>
      <c r="F326" s="351"/>
    </row>
    <row r="327" spans="2:6" x14ac:dyDescent="0.25">
      <c r="B327" s="351" t="s">
        <v>2048</v>
      </c>
      <c r="C327" s="351"/>
      <c r="D327" s="351">
        <v>8</v>
      </c>
      <c r="E327" s="351"/>
      <c r="F327" s="351"/>
    </row>
    <row r="328" spans="2:6" x14ac:dyDescent="0.25">
      <c r="B328" s="351"/>
      <c r="C328" s="351"/>
      <c r="D328" s="351">
        <f>SUM(D326:D327)</f>
        <v>21</v>
      </c>
      <c r="E328" s="351"/>
      <c r="F328" s="351"/>
    </row>
    <row r="331" spans="2:6" ht="75" x14ac:dyDescent="0.25">
      <c r="B331" s="373" t="s">
        <v>1559</v>
      </c>
      <c r="C331" s="351"/>
      <c r="D331" s="351"/>
      <c r="E331" s="351"/>
    </row>
    <row r="332" spans="2:6" x14ac:dyDescent="0.25">
      <c r="B332" s="351" t="s">
        <v>2050</v>
      </c>
      <c r="C332" s="351"/>
      <c r="D332" s="351">
        <v>8</v>
      </c>
      <c r="E332" s="351"/>
    </row>
    <row r="333" spans="2:6" x14ac:dyDescent="0.25">
      <c r="B333" s="351" t="s">
        <v>1982</v>
      </c>
      <c r="C333" s="351"/>
      <c r="D333" s="351">
        <v>1</v>
      </c>
      <c r="E333" s="351"/>
    </row>
    <row r="334" spans="2:6" x14ac:dyDescent="0.25">
      <c r="B334" s="351" t="s">
        <v>1961</v>
      </c>
      <c r="C334" s="351"/>
      <c r="D334" s="351">
        <v>2</v>
      </c>
      <c r="E334" s="351"/>
    </row>
    <row r="335" spans="2:6" x14ac:dyDescent="0.25">
      <c r="B335" s="351" t="s">
        <v>2051</v>
      </c>
      <c r="C335" s="351"/>
      <c r="D335" s="351">
        <v>2</v>
      </c>
      <c r="E335" s="351"/>
    </row>
    <row r="336" spans="2:6" x14ac:dyDescent="0.25">
      <c r="B336" s="351" t="s">
        <v>1986</v>
      </c>
      <c r="C336" s="351"/>
      <c r="D336" s="351">
        <v>4</v>
      </c>
      <c r="E336" s="351"/>
    </row>
    <row r="337" spans="1:9" x14ac:dyDescent="0.25">
      <c r="B337" s="351" t="s">
        <v>1983</v>
      </c>
      <c r="C337" s="351"/>
      <c r="D337" s="351">
        <v>3</v>
      </c>
      <c r="E337" s="351"/>
    </row>
    <row r="338" spans="1:9" x14ac:dyDescent="0.25">
      <c r="B338" s="351" t="s">
        <v>2046</v>
      </c>
      <c r="C338" s="351">
        <v>6</v>
      </c>
      <c r="D338" s="351"/>
      <c r="E338" s="351" t="s">
        <v>2052</v>
      </c>
    </row>
    <row r="339" spans="1:9" x14ac:dyDescent="0.25">
      <c r="B339" s="351" t="s">
        <v>2054</v>
      </c>
      <c r="C339" s="351"/>
      <c r="D339" s="351">
        <v>2</v>
      </c>
      <c r="E339" s="351"/>
    </row>
    <row r="340" spans="1:9" x14ac:dyDescent="0.25">
      <c r="B340" s="351"/>
      <c r="C340" s="351"/>
      <c r="D340" s="351">
        <f>SUM(D332:D339)</f>
        <v>22</v>
      </c>
      <c r="E340" s="351"/>
    </row>
    <row r="343" spans="1:9" ht="31.5" x14ac:dyDescent="0.25">
      <c r="A343" s="357" t="s">
        <v>1539</v>
      </c>
      <c r="B343" s="358" t="s">
        <v>1962</v>
      </c>
      <c r="C343" s="359" t="s">
        <v>21</v>
      </c>
      <c r="D343" s="359" t="s">
        <v>8</v>
      </c>
      <c r="E343" s="359" t="s">
        <v>1947</v>
      </c>
      <c r="F343" s="359"/>
      <c r="G343" s="359" t="s">
        <v>1948</v>
      </c>
      <c r="H343" s="359" t="s">
        <v>1949</v>
      </c>
      <c r="I343" s="360" t="s">
        <v>1950</v>
      </c>
    </row>
    <row r="344" spans="1:9" ht="15.75" x14ac:dyDescent="0.25">
      <c r="A344" s="361">
        <v>1</v>
      </c>
      <c r="B344" s="362"/>
      <c r="C344" s="363" t="s">
        <v>1542</v>
      </c>
      <c r="D344" s="363"/>
      <c r="E344" s="363"/>
      <c r="F344" s="363"/>
      <c r="G344" s="363"/>
      <c r="H344" s="364"/>
      <c r="I344" s="365"/>
    </row>
    <row r="345" spans="1:9" ht="15.75" x14ac:dyDescent="0.25">
      <c r="A345" s="361"/>
      <c r="B345" s="363" t="s">
        <v>1960</v>
      </c>
      <c r="C345" s="363"/>
      <c r="D345" s="363">
        <v>1.67</v>
      </c>
      <c r="E345" s="363">
        <v>1.45</v>
      </c>
      <c r="F345" s="36"/>
      <c r="G345" s="36"/>
      <c r="H345" s="364">
        <f>+E345*D345</f>
        <v>2.4215</v>
      </c>
      <c r="I345" s="365"/>
    </row>
    <row r="346" spans="1:9" ht="15.75" x14ac:dyDescent="0.25">
      <c r="A346" s="361"/>
      <c r="B346" s="363" t="s">
        <v>2060</v>
      </c>
      <c r="C346" s="363"/>
      <c r="D346" s="363">
        <v>1.67</v>
      </c>
      <c r="E346" s="363">
        <v>1.3</v>
      </c>
      <c r="F346" s="36"/>
      <c r="G346" s="36"/>
      <c r="H346" s="364">
        <f>+E346*D346</f>
        <v>2.1709999999999998</v>
      </c>
      <c r="I346" s="365"/>
    </row>
    <row r="347" spans="1:9" ht="15.75" x14ac:dyDescent="0.25">
      <c r="A347" s="361"/>
      <c r="B347" s="366"/>
      <c r="C347" s="363"/>
      <c r="D347" s="363"/>
      <c r="E347" s="363"/>
      <c r="F347" s="363"/>
      <c r="G347" s="363"/>
      <c r="H347" s="367">
        <f>ROUND(SUM(H345:H346),2)</f>
        <v>4.59</v>
      </c>
      <c r="I347" s="36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3DD4-083B-443D-930A-FF7C6C1B8775}">
  <dimension ref="A1:G112"/>
  <sheetViews>
    <sheetView workbookViewId="0"/>
  </sheetViews>
  <sheetFormatPr baseColWidth="10" defaultColWidth="9.140625" defaultRowHeight="12.75" x14ac:dyDescent="0.2"/>
  <cols>
    <col min="1" max="1" width="6.7109375" style="172" customWidth="1"/>
    <col min="2" max="2" width="66.42578125" style="177" customWidth="1"/>
    <col min="3" max="3" width="9.28515625" style="174" customWidth="1"/>
    <col min="4" max="4" width="6.42578125" style="175" customWidth="1"/>
    <col min="5" max="5" width="13.85546875" style="176" bestFit="1" customWidth="1"/>
    <col min="6" max="6" width="14.140625" style="177" customWidth="1"/>
    <col min="7" max="7" width="17.5703125" style="177" customWidth="1"/>
    <col min="8" max="8" width="9.140625" style="177"/>
    <col min="9" max="9" width="89.28515625" style="177" customWidth="1"/>
    <col min="10" max="16384" width="9.140625" style="177"/>
  </cols>
  <sheetData>
    <row r="1" spans="1:7" ht="15" x14ac:dyDescent="0.25">
      <c r="B1" s="173"/>
    </row>
    <row r="2" spans="1:7" s="180" customFormat="1" x14ac:dyDescent="0.2">
      <c r="A2" s="178"/>
      <c r="B2" s="179"/>
      <c r="C2" s="179"/>
      <c r="D2" s="179"/>
    </row>
    <row r="3" spans="1:7" s="180" customFormat="1" x14ac:dyDescent="0.2">
      <c r="A3" s="178"/>
      <c r="B3" s="179"/>
      <c r="C3" s="179"/>
      <c r="D3" s="179"/>
      <c r="E3" s="181"/>
      <c r="F3" s="177" t="s">
        <v>1588</v>
      </c>
      <c r="G3" s="182">
        <v>44504</v>
      </c>
    </row>
    <row r="4" spans="1:7" s="180" customFormat="1" x14ac:dyDescent="0.2">
      <c r="A4" s="178"/>
      <c r="B4" s="179"/>
      <c r="C4" s="179"/>
      <c r="D4" s="179"/>
      <c r="E4" s="181"/>
      <c r="F4" s="179"/>
      <c r="G4" s="179"/>
    </row>
    <row r="5" spans="1:7" s="180" customFormat="1" x14ac:dyDescent="0.2">
      <c r="A5" s="178"/>
      <c r="B5" s="179"/>
      <c r="C5" s="179"/>
      <c r="D5" s="179"/>
      <c r="E5" s="181"/>
      <c r="F5" s="179"/>
      <c r="G5" s="179"/>
    </row>
    <row r="6" spans="1:7" s="180" customFormat="1" x14ac:dyDescent="0.2">
      <c r="A6" s="178"/>
      <c r="B6" s="179"/>
      <c r="C6" s="179"/>
      <c r="D6" s="179"/>
      <c r="E6" s="181"/>
      <c r="F6" s="179"/>
      <c r="G6" s="179"/>
    </row>
    <row r="7" spans="1:7" s="180" customFormat="1" x14ac:dyDescent="0.2">
      <c r="A7" s="178"/>
      <c r="B7" s="179"/>
      <c r="C7" s="179"/>
      <c r="D7" s="179"/>
      <c r="E7" s="181"/>
      <c r="F7" s="179"/>
      <c r="G7" s="179"/>
    </row>
    <row r="8" spans="1:7" s="180" customFormat="1" x14ac:dyDescent="0.2">
      <c r="A8" s="178"/>
      <c r="B8" s="179"/>
      <c r="C8" s="179"/>
      <c r="D8" s="179"/>
      <c r="E8" s="181"/>
      <c r="F8" s="179"/>
      <c r="G8" s="179"/>
    </row>
    <row r="9" spans="1:7" x14ac:dyDescent="0.2">
      <c r="A9" s="183" t="s">
        <v>1539</v>
      </c>
      <c r="B9" s="184" t="s">
        <v>1540</v>
      </c>
      <c r="C9" s="183" t="s">
        <v>8</v>
      </c>
      <c r="D9" s="184" t="s">
        <v>1589</v>
      </c>
      <c r="E9" s="185" t="s">
        <v>10</v>
      </c>
      <c r="F9" s="186" t="s">
        <v>11</v>
      </c>
      <c r="G9" s="186" t="s">
        <v>1590</v>
      </c>
    </row>
    <row r="10" spans="1:7" s="193" customFormat="1" x14ac:dyDescent="0.2">
      <c r="A10" s="187">
        <v>1</v>
      </c>
      <c r="B10" s="188" t="s">
        <v>1610</v>
      </c>
      <c r="C10" s="189"/>
      <c r="D10" s="190"/>
      <c r="E10" s="191"/>
      <c r="F10" s="192"/>
      <c r="G10" s="192"/>
    </row>
    <row r="11" spans="1:7" x14ac:dyDescent="0.2">
      <c r="A11" s="194">
        <v>1.01</v>
      </c>
      <c r="B11" s="195" t="s">
        <v>1611</v>
      </c>
      <c r="C11" s="196">
        <v>1</v>
      </c>
      <c r="D11" s="197" t="s">
        <v>87</v>
      </c>
      <c r="E11" s="198">
        <v>4367.04</v>
      </c>
      <c r="F11" s="199">
        <v>4367.04</v>
      </c>
      <c r="G11" s="195"/>
    </row>
    <row r="12" spans="1:7" ht="25.5" x14ac:dyDescent="0.2">
      <c r="A12" s="194">
        <v>1.02</v>
      </c>
      <c r="B12" s="195" t="s">
        <v>1612</v>
      </c>
      <c r="C12" s="196">
        <v>2</v>
      </c>
      <c r="D12" s="197" t="s">
        <v>87</v>
      </c>
      <c r="E12" s="198">
        <v>2000</v>
      </c>
      <c r="F12" s="199">
        <v>4000</v>
      </c>
      <c r="G12" s="195"/>
    </row>
    <row r="13" spans="1:7" ht="25.5" x14ac:dyDescent="0.2">
      <c r="A13" s="194">
        <v>1.03</v>
      </c>
      <c r="B13" s="195" t="s">
        <v>1613</v>
      </c>
      <c r="C13" s="196">
        <v>1</v>
      </c>
      <c r="D13" s="197" t="s">
        <v>87</v>
      </c>
      <c r="E13" s="198">
        <v>6000</v>
      </c>
      <c r="F13" s="199">
        <v>6000</v>
      </c>
      <c r="G13" s="195"/>
    </row>
    <row r="14" spans="1:7" ht="25.5" x14ac:dyDescent="0.2">
      <c r="A14" s="194">
        <v>1.04</v>
      </c>
      <c r="B14" s="195" t="s">
        <v>1614</v>
      </c>
      <c r="C14" s="196">
        <v>1</v>
      </c>
      <c r="D14" s="197" t="s">
        <v>87</v>
      </c>
      <c r="E14" s="198">
        <v>2400</v>
      </c>
      <c r="F14" s="199">
        <v>2400</v>
      </c>
      <c r="G14" s="195"/>
    </row>
    <row r="15" spans="1:7" x14ac:dyDescent="0.2">
      <c r="A15" s="194">
        <v>1.05</v>
      </c>
      <c r="B15" s="195" t="s">
        <v>1615</v>
      </c>
      <c r="C15" s="194">
        <v>2</v>
      </c>
      <c r="D15" s="197" t="s">
        <v>30</v>
      </c>
      <c r="E15" s="198">
        <v>172.59716743999999</v>
      </c>
      <c r="F15" s="199">
        <v>345.19</v>
      </c>
      <c r="G15" s="200"/>
    </row>
    <row r="16" spans="1:7" x14ac:dyDescent="0.2">
      <c r="A16" s="194">
        <v>1.06</v>
      </c>
      <c r="B16" s="195" t="s">
        <v>1616</v>
      </c>
      <c r="C16" s="194">
        <v>28.224</v>
      </c>
      <c r="D16" s="197" t="s">
        <v>13</v>
      </c>
      <c r="E16" s="198">
        <v>214.34</v>
      </c>
      <c r="F16" s="199">
        <v>6049.53</v>
      </c>
      <c r="G16" s="201"/>
    </row>
    <row r="17" spans="1:7" x14ac:dyDescent="0.2">
      <c r="A17" s="194">
        <v>1.07</v>
      </c>
      <c r="B17" s="195" t="s">
        <v>1617</v>
      </c>
      <c r="C17" s="194">
        <v>1</v>
      </c>
      <c r="D17" s="197" t="s">
        <v>87</v>
      </c>
      <c r="E17" s="198">
        <v>3850</v>
      </c>
      <c r="F17" s="199">
        <v>3850</v>
      </c>
      <c r="G17" s="201"/>
    </row>
    <row r="18" spans="1:7" s="193" customFormat="1" x14ac:dyDescent="0.2">
      <c r="A18" s="194">
        <v>1.08</v>
      </c>
      <c r="B18" s="195" t="s">
        <v>1618</v>
      </c>
      <c r="C18" s="194">
        <v>1</v>
      </c>
      <c r="D18" s="197" t="s">
        <v>87</v>
      </c>
      <c r="E18" s="198">
        <v>500</v>
      </c>
      <c r="F18" s="199">
        <v>500</v>
      </c>
      <c r="G18" s="202"/>
    </row>
    <row r="19" spans="1:7" s="193" customFormat="1" x14ac:dyDescent="0.2">
      <c r="A19" s="187"/>
      <c r="B19" s="195"/>
      <c r="C19" s="197"/>
      <c r="D19" s="194"/>
      <c r="E19" s="198"/>
      <c r="F19" s="199"/>
      <c r="G19" s="200"/>
    </row>
    <row r="20" spans="1:7" x14ac:dyDescent="0.2">
      <c r="A20" s="203"/>
      <c r="B20" s="204" t="s">
        <v>1619</v>
      </c>
      <c r="C20" s="205"/>
      <c r="D20" s="206"/>
      <c r="E20" s="207"/>
      <c r="F20" s="208"/>
      <c r="G20" s="209">
        <v>27511.759999999998</v>
      </c>
    </row>
    <row r="21" spans="1:7" x14ac:dyDescent="0.2">
      <c r="A21" s="210"/>
      <c r="B21" s="189"/>
      <c r="C21" s="197"/>
      <c r="D21" s="194"/>
      <c r="E21" s="211"/>
      <c r="F21" s="212"/>
      <c r="G21" s="213"/>
    </row>
    <row r="22" spans="1:7" x14ac:dyDescent="0.2">
      <c r="A22" s="210">
        <v>2</v>
      </c>
      <c r="B22" s="214" t="s">
        <v>1620</v>
      </c>
      <c r="C22" s="214"/>
      <c r="D22" s="214"/>
      <c r="E22" s="215"/>
      <c r="F22" s="215"/>
      <c r="G22" s="213"/>
    </row>
    <row r="23" spans="1:7" x14ac:dyDescent="0.2">
      <c r="A23" s="216">
        <v>2.0099999999999998</v>
      </c>
      <c r="B23" s="217" t="s">
        <v>1595</v>
      </c>
      <c r="C23" s="218"/>
      <c r="D23" s="219"/>
      <c r="E23" s="220">
        <v>0.1</v>
      </c>
      <c r="F23" s="221">
        <v>2751.1759999999999</v>
      </c>
      <c r="G23" s="213"/>
    </row>
    <row r="24" spans="1:7" x14ac:dyDescent="0.2">
      <c r="A24" s="216">
        <v>2.02</v>
      </c>
      <c r="B24" s="217" t="s">
        <v>1596</v>
      </c>
      <c r="C24" s="222"/>
      <c r="D24" s="219"/>
      <c r="E24" s="220">
        <v>0.03</v>
      </c>
      <c r="F24" s="221">
        <v>825.35279999999989</v>
      </c>
      <c r="G24" s="213"/>
    </row>
    <row r="25" spans="1:7" x14ac:dyDescent="0.2">
      <c r="A25" s="216">
        <v>2.0299999999999998</v>
      </c>
      <c r="B25" s="217" t="s">
        <v>168</v>
      </c>
      <c r="C25" s="222"/>
      <c r="D25" s="219"/>
      <c r="E25" s="220">
        <v>2.5000000000000001E-2</v>
      </c>
      <c r="F25" s="221">
        <v>687.79399999999998</v>
      </c>
      <c r="G25" s="213"/>
    </row>
    <row r="26" spans="1:7" x14ac:dyDescent="0.2">
      <c r="A26" s="216"/>
      <c r="B26" s="217"/>
      <c r="C26" s="222"/>
      <c r="D26" s="219"/>
      <c r="E26" s="220"/>
      <c r="F26" s="221"/>
      <c r="G26" s="213"/>
    </row>
    <row r="27" spans="1:7" x14ac:dyDescent="0.2">
      <c r="A27" s="223"/>
      <c r="B27" s="224" t="s">
        <v>1597</v>
      </c>
      <c r="C27" s="225"/>
      <c r="D27" s="226"/>
      <c r="E27" s="227"/>
      <c r="F27" s="228"/>
      <c r="G27" s="209">
        <v>4264.3227999999999</v>
      </c>
    </row>
    <row r="28" spans="1:7" x14ac:dyDescent="0.2">
      <c r="A28" s="216"/>
      <c r="B28" s="217"/>
      <c r="C28" s="222"/>
      <c r="D28" s="219"/>
      <c r="E28" s="220"/>
      <c r="F28" s="221"/>
      <c r="G28" s="213"/>
    </row>
    <row r="29" spans="1:7" x14ac:dyDescent="0.2">
      <c r="A29" s="223"/>
      <c r="B29" s="224" t="s">
        <v>1598</v>
      </c>
      <c r="C29" s="225"/>
      <c r="D29" s="226"/>
      <c r="E29" s="227"/>
      <c r="F29" s="228"/>
      <c r="G29" s="209">
        <v>31776.082799999996</v>
      </c>
    </row>
    <row r="30" spans="1:7" x14ac:dyDescent="0.2">
      <c r="A30" s="216"/>
      <c r="B30" s="229"/>
      <c r="C30" s="222"/>
      <c r="D30" s="219"/>
      <c r="E30" s="220"/>
      <c r="F30" s="221"/>
      <c r="G30" s="213"/>
    </row>
    <row r="31" spans="1:7" x14ac:dyDescent="0.2">
      <c r="A31" s="223"/>
      <c r="B31" s="224" t="s">
        <v>1599</v>
      </c>
      <c r="C31" s="225"/>
      <c r="D31" s="226"/>
      <c r="E31" s="227">
        <v>0.1</v>
      </c>
      <c r="F31" s="230"/>
      <c r="G31" s="209">
        <v>3177.6082799999999</v>
      </c>
    </row>
    <row r="32" spans="1:7" x14ac:dyDescent="0.2">
      <c r="A32" s="216"/>
      <c r="B32" s="217"/>
      <c r="C32" s="222"/>
      <c r="D32" s="219"/>
      <c r="E32" s="220"/>
      <c r="F32" s="221"/>
      <c r="G32" s="213"/>
    </row>
    <row r="33" spans="1:7" x14ac:dyDescent="0.2">
      <c r="A33" s="216">
        <v>2.04</v>
      </c>
      <c r="B33" s="217" t="s">
        <v>1600</v>
      </c>
      <c r="C33" s="222"/>
      <c r="D33" s="219"/>
      <c r="E33" s="220">
        <v>4.4999999999999998E-2</v>
      </c>
      <c r="F33" s="221">
        <v>1238.0291999999999</v>
      </c>
      <c r="G33" s="213"/>
    </row>
    <row r="34" spans="1:7" x14ac:dyDescent="0.2">
      <c r="A34" s="216">
        <v>2.0499999999999998</v>
      </c>
      <c r="B34" s="217" t="s">
        <v>1621</v>
      </c>
      <c r="C34" s="222"/>
      <c r="D34" s="219"/>
      <c r="E34" s="220">
        <v>1E-3</v>
      </c>
      <c r="F34" s="221">
        <v>27.511759999999999</v>
      </c>
      <c r="G34" s="213"/>
    </row>
    <row r="35" spans="1:7" x14ac:dyDescent="0.2">
      <c r="A35" s="216">
        <v>2.06</v>
      </c>
      <c r="B35" s="217" t="s">
        <v>1622</v>
      </c>
      <c r="C35" s="222"/>
      <c r="D35" s="231"/>
      <c r="E35" s="220">
        <v>0.01</v>
      </c>
      <c r="F35" s="221">
        <v>275.11759999999998</v>
      </c>
      <c r="G35" s="213"/>
    </row>
    <row r="36" spans="1:7" x14ac:dyDescent="0.2">
      <c r="A36" s="216">
        <v>2.0699999999999998</v>
      </c>
      <c r="B36" s="222" t="s">
        <v>1603</v>
      </c>
      <c r="C36" s="222"/>
      <c r="D36" s="219"/>
      <c r="E36" s="220">
        <v>0.18</v>
      </c>
      <c r="F36" s="221">
        <v>571.96949039999993</v>
      </c>
      <c r="G36" s="213"/>
    </row>
    <row r="37" spans="1:7" x14ac:dyDescent="0.2">
      <c r="A37" s="216">
        <v>2.08</v>
      </c>
      <c r="B37" s="217" t="s">
        <v>1623</v>
      </c>
      <c r="C37" s="197"/>
      <c r="D37" s="194"/>
      <c r="E37" s="232">
        <v>0.01</v>
      </c>
      <c r="F37" s="233">
        <v>275.11759999999998</v>
      </c>
      <c r="G37" s="195"/>
    </row>
    <row r="38" spans="1:7" x14ac:dyDescent="0.2">
      <c r="A38" s="216">
        <v>2.09</v>
      </c>
      <c r="B38" s="217" t="s">
        <v>1624</v>
      </c>
      <c r="C38" s="197"/>
      <c r="D38" s="194"/>
      <c r="E38" s="232">
        <v>0.02</v>
      </c>
      <c r="F38" s="233">
        <v>550.23519999999996</v>
      </c>
      <c r="G38" s="195"/>
    </row>
    <row r="39" spans="1:7" x14ac:dyDescent="0.2">
      <c r="A39" s="210"/>
      <c r="B39" s="217"/>
      <c r="C39" s="222"/>
      <c r="D39" s="231"/>
      <c r="E39" s="221"/>
      <c r="F39" s="221"/>
      <c r="G39" s="213"/>
    </row>
    <row r="40" spans="1:7" x14ac:dyDescent="0.2">
      <c r="A40" s="203"/>
      <c r="B40" s="234" t="s">
        <v>1606</v>
      </c>
      <c r="C40" s="235"/>
      <c r="D40" s="235"/>
      <c r="E40" s="236"/>
      <c r="F40" s="237"/>
      <c r="G40" s="209">
        <v>2937.98</v>
      </c>
    </row>
    <row r="41" spans="1:7" x14ac:dyDescent="0.2">
      <c r="A41" s="210"/>
      <c r="B41" s="195"/>
      <c r="C41" s="197"/>
      <c r="D41" s="194"/>
      <c r="E41" s="211"/>
      <c r="F41" s="238"/>
      <c r="G41" s="202"/>
    </row>
    <row r="42" spans="1:7" x14ac:dyDescent="0.2">
      <c r="A42" s="203"/>
      <c r="B42" s="186" t="s">
        <v>1607</v>
      </c>
      <c r="C42" s="184"/>
      <c r="D42" s="183"/>
      <c r="E42" s="239"/>
      <c r="F42" s="240"/>
      <c r="G42" s="209">
        <v>7202.3027999999995</v>
      </c>
    </row>
    <row r="43" spans="1:7" x14ac:dyDescent="0.2">
      <c r="A43" s="210"/>
      <c r="B43" s="192"/>
      <c r="C43" s="190"/>
      <c r="D43" s="187"/>
      <c r="E43" s="241"/>
      <c r="F43" s="212"/>
      <c r="G43" s="202"/>
    </row>
    <row r="44" spans="1:7" x14ac:dyDescent="0.2">
      <c r="A44" s="187">
        <v>3</v>
      </c>
      <c r="B44" s="189" t="s">
        <v>1608</v>
      </c>
      <c r="C44" s="197"/>
      <c r="D44" s="177"/>
      <c r="E44" s="242">
        <v>0.05</v>
      </c>
      <c r="F44" s="238"/>
      <c r="G44" s="200">
        <v>1375.588</v>
      </c>
    </row>
    <row r="45" spans="1:7" x14ac:dyDescent="0.2">
      <c r="A45" s="187"/>
      <c r="B45" s="195"/>
      <c r="C45" s="197"/>
      <c r="D45" s="195"/>
      <c r="E45" s="211"/>
      <c r="F45" s="238"/>
      <c r="G45" s="192"/>
    </row>
    <row r="46" spans="1:7" x14ac:dyDescent="0.2">
      <c r="A46" s="183"/>
      <c r="B46" s="204" t="s">
        <v>1609</v>
      </c>
      <c r="C46" s="205"/>
      <c r="D46" s="230"/>
      <c r="E46" s="243"/>
      <c r="F46" s="244"/>
      <c r="G46" s="245">
        <v>36089.650799999996</v>
      </c>
    </row>
    <row r="47" spans="1:7" x14ac:dyDescent="0.2">
      <c r="B47" s="193" t="s">
        <v>1625</v>
      </c>
      <c r="D47" s="177"/>
      <c r="E47" s="246"/>
      <c r="F47" s="247"/>
      <c r="G47" s="248"/>
    </row>
    <row r="48" spans="1:7" x14ac:dyDescent="0.2">
      <c r="C48" s="177"/>
      <c r="D48" s="174"/>
      <c r="F48" s="249"/>
      <c r="G48" s="247"/>
    </row>
    <row r="49" spans="1:7" s="251" customFormat="1" ht="12.75" customHeight="1" x14ac:dyDescent="0.2">
      <c r="A49" s="250"/>
      <c r="C49" s="252"/>
      <c r="E49" s="253"/>
      <c r="F49" s="254"/>
      <c r="G49" s="255"/>
    </row>
    <row r="50" spans="1:7" s="251" customFormat="1" ht="12.75" customHeight="1" x14ac:dyDescent="0.2">
      <c r="A50" s="256" t="s">
        <v>1626</v>
      </c>
      <c r="C50" s="252"/>
      <c r="D50" s="257" t="s">
        <v>1627</v>
      </c>
      <c r="E50" s="253"/>
      <c r="F50" s="258" t="s">
        <v>1627</v>
      </c>
    </row>
    <row r="51" spans="1:7" s="251" customFormat="1" ht="12.75" customHeight="1" x14ac:dyDescent="0.2">
      <c r="A51" s="259"/>
      <c r="C51" s="252"/>
      <c r="D51" s="260"/>
      <c r="E51" s="253"/>
      <c r="F51" s="254"/>
    </row>
    <row r="52" spans="1:7" s="251" customFormat="1" ht="12.75" customHeight="1" x14ac:dyDescent="0.2">
      <c r="A52" s="261" t="s">
        <v>1628</v>
      </c>
      <c r="C52" s="252"/>
      <c r="D52" s="262" t="s">
        <v>1537</v>
      </c>
      <c r="E52" s="263"/>
      <c r="F52" s="264" t="s">
        <v>1629</v>
      </c>
    </row>
    <row r="53" spans="1:7" s="251" customFormat="1" ht="12.75" customHeight="1" x14ac:dyDescent="0.2">
      <c r="A53" s="265" t="s">
        <v>1630</v>
      </c>
      <c r="C53" s="252"/>
      <c r="D53" s="266" t="s">
        <v>1631</v>
      </c>
      <c r="E53" s="253"/>
      <c r="F53" s="267" t="s">
        <v>1632</v>
      </c>
    </row>
    <row r="54" spans="1:7" s="251" customFormat="1" ht="12.75" customHeight="1" x14ac:dyDescent="0.2">
      <c r="A54" s="268"/>
      <c r="B54" s="252"/>
      <c r="C54" s="252"/>
      <c r="D54" s="266" t="s">
        <v>1633</v>
      </c>
      <c r="E54" s="253"/>
      <c r="F54" s="267" t="s">
        <v>1633</v>
      </c>
    </row>
    <row r="55" spans="1:7" s="251" customFormat="1" x14ac:dyDescent="0.2">
      <c r="A55" s="250"/>
      <c r="C55" s="252"/>
      <c r="D55" s="269"/>
      <c r="E55" s="270"/>
    </row>
    <row r="56" spans="1:7" s="251" customFormat="1" x14ac:dyDescent="0.2">
      <c r="A56" s="252"/>
      <c r="D56" s="252"/>
      <c r="E56" s="260"/>
    </row>
    <row r="57" spans="1:7" x14ac:dyDescent="0.2">
      <c r="A57" s="174"/>
      <c r="C57" s="177"/>
      <c r="D57" s="174"/>
      <c r="E57" s="249"/>
    </row>
    <row r="58" spans="1:7" x14ac:dyDescent="0.2">
      <c r="A58" s="174"/>
      <c r="C58" s="177"/>
      <c r="D58" s="174"/>
      <c r="E58" s="249"/>
    </row>
    <row r="59" spans="1:7" x14ac:dyDescent="0.2">
      <c r="A59" s="174"/>
      <c r="C59" s="177"/>
      <c r="D59" s="174"/>
      <c r="E59" s="249"/>
    </row>
    <row r="60" spans="1:7" x14ac:dyDescent="0.2">
      <c r="A60" s="174"/>
      <c r="C60" s="177"/>
      <c r="D60" s="174"/>
      <c r="E60" s="249"/>
    </row>
    <row r="61" spans="1:7" x14ac:dyDescent="0.2">
      <c r="A61" s="174"/>
      <c r="C61" s="177"/>
      <c r="D61" s="174"/>
      <c r="E61" s="249"/>
    </row>
    <row r="62" spans="1:7" x14ac:dyDescent="0.2">
      <c r="A62" s="174"/>
      <c r="C62" s="177"/>
      <c r="D62" s="174"/>
      <c r="E62" s="249"/>
    </row>
    <row r="63" spans="1:7" x14ac:dyDescent="0.2">
      <c r="A63" s="174"/>
      <c r="C63" s="177"/>
      <c r="D63" s="174"/>
      <c r="E63" s="249"/>
    </row>
    <row r="64" spans="1:7" x14ac:dyDescent="0.2">
      <c r="A64" s="174"/>
      <c r="C64" s="177"/>
      <c r="D64" s="174"/>
      <c r="E64" s="249"/>
    </row>
    <row r="65" spans="1:5" x14ac:dyDescent="0.2">
      <c r="A65" s="174"/>
      <c r="C65" s="177"/>
      <c r="D65" s="174"/>
      <c r="E65" s="249"/>
    </row>
    <row r="66" spans="1:5" x14ac:dyDescent="0.2">
      <c r="A66" s="174"/>
      <c r="C66" s="177"/>
      <c r="D66" s="174"/>
      <c r="E66" s="249"/>
    </row>
    <row r="67" spans="1:5" x14ac:dyDescent="0.2">
      <c r="A67" s="174"/>
      <c r="C67" s="177"/>
      <c r="D67" s="174"/>
      <c r="E67" s="249"/>
    </row>
    <row r="68" spans="1:5" x14ac:dyDescent="0.2">
      <c r="A68" s="174"/>
      <c r="C68" s="177"/>
      <c r="D68" s="174"/>
      <c r="E68" s="249"/>
    </row>
    <row r="69" spans="1:5" x14ac:dyDescent="0.2">
      <c r="A69" s="174"/>
      <c r="C69" s="177"/>
      <c r="D69" s="174"/>
      <c r="E69" s="249"/>
    </row>
    <row r="70" spans="1:5" x14ac:dyDescent="0.2">
      <c r="A70" s="174"/>
      <c r="C70" s="177"/>
      <c r="D70" s="174"/>
      <c r="E70" s="249"/>
    </row>
    <row r="71" spans="1:5" x14ac:dyDescent="0.2">
      <c r="A71" s="174"/>
      <c r="C71" s="177"/>
      <c r="D71" s="174"/>
      <c r="E71" s="249"/>
    </row>
    <row r="72" spans="1:5" x14ac:dyDescent="0.2">
      <c r="A72" s="174"/>
      <c r="C72" s="177"/>
      <c r="D72" s="174"/>
      <c r="E72" s="249"/>
    </row>
    <row r="73" spans="1:5" x14ac:dyDescent="0.2">
      <c r="A73" s="174"/>
      <c r="C73" s="177"/>
      <c r="D73" s="174"/>
      <c r="E73" s="249"/>
    </row>
    <row r="74" spans="1:5" x14ac:dyDescent="0.2">
      <c r="A74" s="174"/>
      <c r="C74" s="177"/>
      <c r="D74" s="174"/>
      <c r="E74" s="249"/>
    </row>
    <row r="75" spans="1:5" x14ac:dyDescent="0.2">
      <c r="A75" s="174"/>
      <c r="C75" s="177"/>
      <c r="D75" s="174"/>
      <c r="E75" s="249"/>
    </row>
    <row r="76" spans="1:5" x14ac:dyDescent="0.2">
      <c r="A76" s="174"/>
      <c r="C76" s="177"/>
      <c r="D76" s="174"/>
      <c r="E76" s="249"/>
    </row>
    <row r="77" spans="1:5" x14ac:dyDescent="0.2">
      <c r="A77" s="174"/>
      <c r="C77" s="177"/>
      <c r="D77" s="174"/>
      <c r="E77" s="249"/>
    </row>
    <row r="78" spans="1:5" x14ac:dyDescent="0.2">
      <c r="A78" s="174"/>
      <c r="C78" s="177"/>
      <c r="D78" s="174"/>
      <c r="E78" s="249"/>
    </row>
    <row r="79" spans="1:5" x14ac:dyDescent="0.2">
      <c r="A79" s="174"/>
      <c r="C79" s="177"/>
      <c r="D79" s="174"/>
      <c r="E79" s="249"/>
    </row>
    <row r="80" spans="1:5" x14ac:dyDescent="0.2">
      <c r="A80" s="174"/>
      <c r="C80" s="177"/>
      <c r="D80" s="174"/>
      <c r="E80" s="249"/>
    </row>
    <row r="81" spans="1:5" x14ac:dyDescent="0.2">
      <c r="A81" s="174"/>
      <c r="C81" s="177"/>
      <c r="D81" s="174"/>
      <c r="E81" s="249"/>
    </row>
    <row r="82" spans="1:5" x14ac:dyDescent="0.2">
      <c r="A82" s="174"/>
      <c r="C82" s="177"/>
      <c r="D82" s="174"/>
      <c r="E82" s="249"/>
    </row>
    <row r="83" spans="1:5" x14ac:dyDescent="0.2">
      <c r="A83" s="174"/>
      <c r="C83" s="177"/>
      <c r="D83" s="174"/>
      <c r="E83" s="249"/>
    </row>
    <row r="84" spans="1:5" x14ac:dyDescent="0.2">
      <c r="A84" s="174"/>
      <c r="C84" s="177"/>
      <c r="D84" s="174"/>
      <c r="E84" s="249"/>
    </row>
    <row r="85" spans="1:5" x14ac:dyDescent="0.2">
      <c r="A85" s="174"/>
      <c r="C85" s="177"/>
      <c r="D85" s="174"/>
      <c r="E85" s="249"/>
    </row>
    <row r="86" spans="1:5" x14ac:dyDescent="0.2">
      <c r="A86" s="174"/>
      <c r="C86" s="177"/>
      <c r="D86" s="174"/>
      <c r="E86" s="249"/>
    </row>
    <row r="87" spans="1:5" x14ac:dyDescent="0.2">
      <c r="A87" s="174"/>
      <c r="C87" s="177"/>
      <c r="D87" s="174"/>
      <c r="E87" s="249"/>
    </row>
    <row r="88" spans="1:5" x14ac:dyDescent="0.2">
      <c r="A88" s="174"/>
      <c r="C88" s="177"/>
      <c r="D88" s="174"/>
      <c r="E88" s="249"/>
    </row>
    <row r="89" spans="1:5" x14ac:dyDescent="0.2">
      <c r="A89" s="174"/>
      <c r="C89" s="177"/>
      <c r="D89" s="174"/>
      <c r="E89" s="249"/>
    </row>
    <row r="90" spans="1:5" x14ac:dyDescent="0.2">
      <c r="A90" s="174"/>
      <c r="C90" s="177"/>
      <c r="D90" s="174"/>
      <c r="E90" s="249"/>
    </row>
    <row r="91" spans="1:5" x14ac:dyDescent="0.2">
      <c r="A91" s="174"/>
      <c r="C91" s="177"/>
      <c r="D91" s="174"/>
      <c r="E91" s="249"/>
    </row>
    <row r="92" spans="1:5" x14ac:dyDescent="0.2">
      <c r="A92" s="174"/>
      <c r="C92" s="177"/>
      <c r="D92" s="174"/>
      <c r="E92" s="249"/>
    </row>
    <row r="93" spans="1:5" x14ac:dyDescent="0.2">
      <c r="A93" s="174"/>
      <c r="C93" s="177"/>
      <c r="D93" s="174"/>
      <c r="E93" s="249"/>
    </row>
    <row r="94" spans="1:5" x14ac:dyDescent="0.2">
      <c r="A94" s="174"/>
      <c r="C94" s="177"/>
      <c r="D94" s="174"/>
      <c r="E94" s="249"/>
    </row>
    <row r="95" spans="1:5" x14ac:dyDescent="0.2">
      <c r="A95" s="174"/>
      <c r="C95" s="177"/>
      <c r="D95" s="174"/>
      <c r="E95" s="249"/>
    </row>
    <row r="96" spans="1:5" x14ac:dyDescent="0.2">
      <c r="A96" s="174"/>
      <c r="C96" s="177"/>
      <c r="D96" s="174"/>
      <c r="E96" s="249"/>
    </row>
    <row r="97" spans="1:5" x14ac:dyDescent="0.2">
      <c r="A97" s="174"/>
      <c r="C97" s="177"/>
      <c r="D97" s="174"/>
      <c r="E97" s="249"/>
    </row>
    <row r="98" spans="1:5" x14ac:dyDescent="0.2">
      <c r="A98" s="174"/>
      <c r="C98" s="177"/>
      <c r="D98" s="174"/>
      <c r="E98" s="249"/>
    </row>
    <row r="99" spans="1:5" x14ac:dyDescent="0.2">
      <c r="A99" s="174"/>
      <c r="C99" s="177"/>
      <c r="D99" s="174"/>
      <c r="E99" s="249"/>
    </row>
    <row r="100" spans="1:5" x14ac:dyDescent="0.2">
      <c r="A100" s="174"/>
      <c r="C100" s="177"/>
      <c r="D100" s="174"/>
      <c r="E100" s="249"/>
    </row>
    <row r="101" spans="1:5" x14ac:dyDescent="0.2">
      <c r="A101" s="174"/>
      <c r="C101" s="177"/>
      <c r="D101" s="174"/>
      <c r="E101" s="249"/>
    </row>
    <row r="102" spans="1:5" x14ac:dyDescent="0.2">
      <c r="A102" s="174"/>
      <c r="C102" s="177"/>
      <c r="D102" s="174"/>
      <c r="E102" s="249"/>
    </row>
    <row r="103" spans="1:5" x14ac:dyDescent="0.2">
      <c r="A103" s="174"/>
      <c r="C103" s="177"/>
      <c r="D103" s="174"/>
      <c r="E103" s="249"/>
    </row>
    <row r="104" spans="1:5" x14ac:dyDescent="0.2">
      <c r="A104" s="174"/>
      <c r="C104" s="177"/>
      <c r="D104" s="174"/>
      <c r="E104" s="249"/>
    </row>
    <row r="105" spans="1:5" x14ac:dyDescent="0.2">
      <c r="A105" s="174"/>
      <c r="C105" s="177"/>
      <c r="D105" s="174"/>
      <c r="E105" s="249"/>
    </row>
    <row r="106" spans="1:5" x14ac:dyDescent="0.2">
      <c r="A106" s="174"/>
      <c r="C106" s="177"/>
      <c r="D106" s="174"/>
      <c r="E106" s="249"/>
    </row>
    <row r="107" spans="1:5" x14ac:dyDescent="0.2">
      <c r="A107" s="174"/>
      <c r="C107" s="177"/>
      <c r="D107" s="174"/>
      <c r="E107" s="249"/>
    </row>
    <row r="108" spans="1:5" x14ac:dyDescent="0.2">
      <c r="A108" s="174"/>
      <c r="C108" s="177"/>
      <c r="D108" s="174"/>
      <c r="E108" s="249"/>
    </row>
    <row r="109" spans="1:5" x14ac:dyDescent="0.2">
      <c r="A109" s="174"/>
      <c r="C109" s="177"/>
      <c r="D109" s="174"/>
      <c r="E109" s="249"/>
    </row>
    <row r="110" spans="1:5" x14ac:dyDescent="0.2">
      <c r="A110" s="174"/>
      <c r="C110" s="177"/>
      <c r="D110" s="174"/>
      <c r="E110" s="249"/>
    </row>
    <row r="111" spans="1:5" x14ac:dyDescent="0.2">
      <c r="A111" s="174"/>
      <c r="C111" s="177"/>
      <c r="D111" s="174"/>
      <c r="E111" s="249"/>
    </row>
    <row r="112" spans="1:5" x14ac:dyDescent="0.2">
      <c r="A112" s="174"/>
      <c r="C112" s="177"/>
      <c r="D112" s="174"/>
      <c r="E112" s="24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04E0-C877-48C1-BA83-48A77757C4B2}">
  <dimension ref="A1:F84"/>
  <sheetViews>
    <sheetView workbookViewId="0"/>
  </sheetViews>
  <sheetFormatPr baseColWidth="10" defaultColWidth="11.42578125" defaultRowHeight="12.75" x14ac:dyDescent="0.2"/>
  <cols>
    <col min="1" max="1" width="5.85546875" style="1" customWidth="1"/>
    <col min="2" max="2" width="45.140625" style="1" customWidth="1"/>
    <col min="3" max="3" width="11" style="1" customWidth="1"/>
    <col min="4" max="4" width="9.5703125" style="1" customWidth="1"/>
    <col min="5" max="5" width="12.42578125" style="1" customWidth="1"/>
    <col min="6" max="6" width="12.140625" style="333" customWidth="1"/>
    <col min="7" max="16384" width="11.42578125" style="1"/>
  </cols>
  <sheetData>
    <row r="1" spans="1:6" x14ac:dyDescent="0.2">
      <c r="B1" s="2"/>
      <c r="C1" s="2"/>
      <c r="D1" s="252"/>
      <c r="E1" s="271"/>
      <c r="F1" s="3"/>
    </row>
    <row r="2" spans="1:6" x14ac:dyDescent="0.2">
      <c r="B2" s="2"/>
      <c r="C2" s="2"/>
      <c r="D2" s="252"/>
      <c r="E2" s="271"/>
      <c r="F2" s="3"/>
    </row>
    <row r="3" spans="1:6" x14ac:dyDescent="0.2">
      <c r="A3" s="272"/>
      <c r="B3" s="272" t="s">
        <v>410</v>
      </c>
      <c r="C3" s="272">
        <v>69.040000000000006</v>
      </c>
      <c r="D3" s="272" t="s">
        <v>411</v>
      </c>
      <c r="E3" s="273">
        <v>0.66</v>
      </c>
      <c r="F3" s="274">
        <f>+E3*C3</f>
        <v>45.566400000000009</v>
      </c>
    </row>
    <row r="4" spans="1:6" x14ac:dyDescent="0.2">
      <c r="A4" s="272"/>
      <c r="B4" s="272" t="s">
        <v>1245</v>
      </c>
      <c r="C4" s="272">
        <v>0.998</v>
      </c>
      <c r="D4" s="272" t="s">
        <v>252</v>
      </c>
      <c r="E4" s="273">
        <v>1300</v>
      </c>
      <c r="F4" s="274">
        <f>+E4*C4</f>
        <v>1297.4000000000001</v>
      </c>
    </row>
    <row r="5" spans="1:6" x14ac:dyDescent="0.2">
      <c r="A5" s="272"/>
      <c r="B5" s="272" t="s">
        <v>897</v>
      </c>
      <c r="C5" s="272">
        <v>11.51</v>
      </c>
      <c r="D5" s="272" t="s">
        <v>195</v>
      </c>
      <c r="E5" s="273">
        <v>428</v>
      </c>
      <c r="F5" s="274">
        <f>+E5*C5</f>
        <v>4926.28</v>
      </c>
    </row>
    <row r="6" spans="1:6" x14ac:dyDescent="0.2">
      <c r="A6" s="272"/>
      <c r="B6" s="272" t="s">
        <v>1248</v>
      </c>
      <c r="C6" s="272">
        <v>0.5</v>
      </c>
      <c r="D6" s="272" t="s">
        <v>258</v>
      </c>
      <c r="E6" s="272">
        <v>659</v>
      </c>
      <c r="F6" s="274">
        <f>+E6*C6</f>
        <v>329.5</v>
      </c>
    </row>
    <row r="7" spans="1:6" x14ac:dyDescent="0.2">
      <c r="A7" s="272"/>
      <c r="B7" s="272"/>
      <c r="C7" s="272"/>
      <c r="D7" s="272"/>
      <c r="E7" s="272" t="s">
        <v>1636</v>
      </c>
      <c r="F7" s="275">
        <f>SUM(F3:F6)</f>
        <v>6598.7464</v>
      </c>
    </row>
    <row r="8" spans="1:6" x14ac:dyDescent="0.2">
      <c r="B8" s="2"/>
      <c r="C8" s="2"/>
      <c r="D8" s="252"/>
      <c r="E8" s="271"/>
      <c r="F8" s="3"/>
    </row>
    <row r="9" spans="1:6" x14ac:dyDescent="0.2">
      <c r="B9" s="2"/>
      <c r="C9" s="2"/>
      <c r="D9" s="252"/>
      <c r="E9" s="271"/>
      <c r="F9" s="3"/>
    </row>
    <row r="10" spans="1:6" x14ac:dyDescent="0.2">
      <c r="A10" s="276" t="e">
        <f>+#REF!+1</f>
        <v>#REF!</v>
      </c>
      <c r="B10" s="273" t="s">
        <v>1252</v>
      </c>
      <c r="C10" s="272" t="s">
        <v>8</v>
      </c>
      <c r="D10" s="272" t="s">
        <v>9</v>
      </c>
      <c r="E10" s="272" t="s">
        <v>10</v>
      </c>
      <c r="F10" s="272" t="s">
        <v>11</v>
      </c>
    </row>
    <row r="11" spans="1:6" x14ac:dyDescent="0.2">
      <c r="A11" s="272"/>
      <c r="B11" s="272" t="s">
        <v>410</v>
      </c>
      <c r="C11" s="272">
        <v>100</v>
      </c>
      <c r="D11" s="272" t="s">
        <v>411</v>
      </c>
      <c r="E11" s="273">
        <v>0.66</v>
      </c>
      <c r="F11" s="274">
        <f>+E11*C11</f>
        <v>66</v>
      </c>
    </row>
    <row r="12" spans="1:6" x14ac:dyDescent="0.2">
      <c r="A12" s="272"/>
      <c r="B12" s="272" t="s">
        <v>1240</v>
      </c>
      <c r="C12" s="272">
        <v>1.02</v>
      </c>
      <c r="D12" s="272" t="s">
        <v>252</v>
      </c>
      <c r="E12" s="272">
        <v>1300</v>
      </c>
      <c r="F12" s="274">
        <f>+E12*C12</f>
        <v>1326</v>
      </c>
    </row>
    <row r="13" spans="1:6" x14ac:dyDescent="0.2">
      <c r="A13" s="272"/>
      <c r="B13" s="272" t="s">
        <v>1241</v>
      </c>
      <c r="C13" s="272">
        <v>3.06</v>
      </c>
      <c r="D13" s="272" t="s">
        <v>195</v>
      </c>
      <c r="E13" s="273">
        <v>271.02</v>
      </c>
      <c r="F13" s="274">
        <f>+E13*C13</f>
        <v>829.32119999999998</v>
      </c>
    </row>
    <row r="14" spans="1:6" x14ac:dyDescent="0.2">
      <c r="A14" s="272"/>
      <c r="B14" s="272" t="s">
        <v>897</v>
      </c>
      <c r="C14" s="272">
        <v>17.66</v>
      </c>
      <c r="D14" s="272" t="s">
        <v>195</v>
      </c>
      <c r="E14" s="273">
        <v>428</v>
      </c>
      <c r="F14" s="274">
        <f>+E14*C14</f>
        <v>7558.4800000000005</v>
      </c>
    </row>
    <row r="15" spans="1:6" x14ac:dyDescent="0.2">
      <c r="A15" s="272"/>
      <c r="B15" s="272" t="s">
        <v>1248</v>
      </c>
      <c r="C15" s="272">
        <v>0.5</v>
      </c>
      <c r="D15" s="272" t="s">
        <v>258</v>
      </c>
      <c r="E15" s="272">
        <v>659</v>
      </c>
      <c r="F15" s="274">
        <f>+E15*C15</f>
        <v>329.5</v>
      </c>
    </row>
    <row r="16" spans="1:6" x14ac:dyDescent="0.2">
      <c r="A16" s="272"/>
      <c r="B16" s="272"/>
      <c r="C16" s="272"/>
      <c r="D16" s="272"/>
      <c r="E16" s="273" t="s">
        <v>1636</v>
      </c>
      <c r="F16" s="275">
        <f>SUM(F11:F15)</f>
        <v>10109.3012</v>
      </c>
    </row>
    <row r="17" spans="1:6" x14ac:dyDescent="0.2">
      <c r="B17" s="2"/>
      <c r="C17" s="2"/>
      <c r="D17" s="252"/>
      <c r="E17" s="271"/>
      <c r="F17" s="3"/>
    </row>
    <row r="18" spans="1:6" x14ac:dyDescent="0.2">
      <c r="A18" s="276" t="e">
        <f>+A10+1</f>
        <v>#REF!</v>
      </c>
      <c r="B18" s="273" t="s">
        <v>893</v>
      </c>
      <c r="C18" s="272" t="s">
        <v>8</v>
      </c>
      <c r="D18" s="272" t="s">
        <v>9</v>
      </c>
      <c r="E18" s="272" t="s">
        <v>10</v>
      </c>
      <c r="F18" s="272" t="s">
        <v>11</v>
      </c>
    </row>
    <row r="19" spans="1:6" x14ac:dyDescent="0.2">
      <c r="A19" s="272"/>
      <c r="B19" s="272" t="s">
        <v>894</v>
      </c>
      <c r="C19" s="272">
        <v>0.52290000000000003</v>
      </c>
      <c r="D19" s="272" t="s">
        <v>252</v>
      </c>
      <c r="E19" s="273">
        <v>1300</v>
      </c>
      <c r="F19" s="274">
        <f>+E19*C19</f>
        <v>679.7700000000001</v>
      </c>
    </row>
    <row r="20" spans="1:6" x14ac:dyDescent="0.2">
      <c r="A20" s="272"/>
      <c r="B20" s="272" t="s">
        <v>895</v>
      </c>
      <c r="C20" s="272">
        <v>0.85440000000000005</v>
      </c>
      <c r="D20" s="272" t="s">
        <v>252</v>
      </c>
      <c r="E20" s="273">
        <v>1250</v>
      </c>
      <c r="F20" s="274">
        <f>+E20*C20</f>
        <v>1068</v>
      </c>
    </row>
    <row r="21" spans="1:6" x14ac:dyDescent="0.2">
      <c r="A21" s="272"/>
      <c r="B21" s="272" t="s">
        <v>410</v>
      </c>
      <c r="C21" s="272">
        <v>60</v>
      </c>
      <c r="D21" s="272" t="s">
        <v>411</v>
      </c>
      <c r="E21" s="273">
        <v>0.66</v>
      </c>
      <c r="F21" s="274">
        <f>+E21*C21</f>
        <v>39.6</v>
      </c>
    </row>
    <row r="22" spans="1:6" x14ac:dyDescent="0.2">
      <c r="A22" s="272"/>
      <c r="B22" s="272" t="s">
        <v>897</v>
      </c>
      <c r="C22" s="272">
        <v>6.4</v>
      </c>
      <c r="D22" s="272" t="s">
        <v>195</v>
      </c>
      <c r="E22" s="273">
        <v>428</v>
      </c>
      <c r="F22" s="274">
        <f>+E22*C22</f>
        <v>2739.2000000000003</v>
      </c>
    </row>
    <row r="23" spans="1:6" x14ac:dyDescent="0.2">
      <c r="A23" s="272"/>
      <c r="B23" s="272" t="s">
        <v>898</v>
      </c>
      <c r="C23" s="272">
        <v>1.38</v>
      </c>
      <c r="D23" s="272" t="s">
        <v>252</v>
      </c>
      <c r="E23" s="272">
        <v>802.48</v>
      </c>
      <c r="F23" s="274">
        <f>+E23*C23</f>
        <v>1107.4223999999999</v>
      </c>
    </row>
    <row r="24" spans="1:6" x14ac:dyDescent="0.2">
      <c r="A24" s="272"/>
      <c r="B24" s="272"/>
      <c r="C24" s="272"/>
      <c r="D24" s="272"/>
      <c r="E24" s="273" t="s">
        <v>1636</v>
      </c>
      <c r="F24" s="275">
        <f>SUM(F19:F23)</f>
        <v>5633.9923999999992</v>
      </c>
    </row>
    <row r="25" spans="1:6" x14ac:dyDescent="0.2">
      <c r="B25" s="2"/>
      <c r="C25" s="2"/>
      <c r="D25" s="252"/>
      <c r="E25" s="271"/>
      <c r="F25" s="3"/>
    </row>
    <row r="26" spans="1:6" x14ac:dyDescent="0.2">
      <c r="B26" s="2"/>
      <c r="C26" s="2"/>
      <c r="D26" s="252"/>
      <c r="E26" s="271"/>
      <c r="F26" s="3"/>
    </row>
    <row r="27" spans="1:6" x14ac:dyDescent="0.2">
      <c r="B27" s="2"/>
      <c r="C27" s="2"/>
      <c r="D27" s="252"/>
      <c r="E27" s="271"/>
      <c r="F27" s="3"/>
    </row>
    <row r="28" spans="1:6" x14ac:dyDescent="0.2">
      <c r="A28" s="277" t="e">
        <f>1+#REF!</f>
        <v>#REF!</v>
      </c>
      <c r="B28" s="278" t="s">
        <v>1637</v>
      </c>
      <c r="C28" s="279"/>
      <c r="D28" s="279"/>
      <c r="E28" s="279"/>
      <c r="F28" s="279"/>
    </row>
    <row r="29" spans="1:6" x14ac:dyDescent="0.2">
      <c r="A29" s="280"/>
      <c r="B29" s="281" t="s">
        <v>433</v>
      </c>
      <c r="C29" s="282">
        <v>2.0999999999999999E-3</v>
      </c>
      <c r="D29" s="283" t="s">
        <v>252</v>
      </c>
      <c r="E29" s="284">
        <f>+F7</f>
        <v>6598.7464</v>
      </c>
      <c r="F29" s="285">
        <f>+E29*C29</f>
        <v>13.857367439999999</v>
      </c>
    </row>
    <row r="30" spans="1:6" x14ac:dyDescent="0.2">
      <c r="A30" s="280"/>
      <c r="B30" s="281" t="s">
        <v>1638</v>
      </c>
      <c r="C30" s="282"/>
      <c r="D30" s="283" t="s">
        <v>290</v>
      </c>
      <c r="E30" s="284">
        <v>90</v>
      </c>
      <c r="F30" s="285">
        <f t="shared" ref="F30:F36" si="0">+E30*C30</f>
        <v>0</v>
      </c>
    </row>
    <row r="31" spans="1:6" x14ac:dyDescent="0.2">
      <c r="A31" s="280"/>
      <c r="B31" s="281" t="s">
        <v>1319</v>
      </c>
      <c r="C31" s="282">
        <v>2</v>
      </c>
      <c r="D31" s="283" t="s">
        <v>231</v>
      </c>
      <c r="E31" s="284">
        <v>8</v>
      </c>
      <c r="F31" s="285">
        <f t="shared" si="0"/>
        <v>16</v>
      </c>
    </row>
    <row r="32" spans="1:6" x14ac:dyDescent="0.2">
      <c r="A32" s="280"/>
      <c r="B32" s="281" t="s">
        <v>1373</v>
      </c>
      <c r="C32" s="282">
        <v>2.0999999999999999E-3</v>
      </c>
      <c r="D32" s="283" t="s">
        <v>195</v>
      </c>
      <c r="E32" s="284">
        <v>1250</v>
      </c>
      <c r="F32" s="285">
        <f t="shared" si="0"/>
        <v>2.625</v>
      </c>
    </row>
    <row r="33" spans="1:6" x14ac:dyDescent="0.2">
      <c r="A33" s="280"/>
      <c r="B33" s="281" t="s">
        <v>1639</v>
      </c>
      <c r="C33" s="282">
        <v>1</v>
      </c>
      <c r="D33" s="283" t="s">
        <v>290</v>
      </c>
      <c r="E33" s="286">
        <v>130.82</v>
      </c>
      <c r="F33" s="285">
        <f t="shared" si="0"/>
        <v>130.82</v>
      </c>
    </row>
    <row r="34" spans="1:6" x14ac:dyDescent="0.2">
      <c r="A34" s="280"/>
      <c r="B34" s="281" t="s">
        <v>1640</v>
      </c>
      <c r="C34" s="282">
        <v>1.43E-2</v>
      </c>
      <c r="D34" s="283" t="s">
        <v>1641</v>
      </c>
      <c r="E34" s="284">
        <v>83</v>
      </c>
      <c r="F34" s="285">
        <f t="shared" si="0"/>
        <v>1.1869000000000001</v>
      </c>
    </row>
    <row r="35" spans="1:6" x14ac:dyDescent="0.2">
      <c r="A35" s="280"/>
      <c r="B35" s="281" t="s">
        <v>1642</v>
      </c>
      <c r="C35" s="282">
        <v>1</v>
      </c>
      <c r="D35" s="283" t="s">
        <v>87</v>
      </c>
      <c r="E35" s="287">
        <v>1</v>
      </c>
      <c r="F35" s="285">
        <f t="shared" si="0"/>
        <v>1</v>
      </c>
    </row>
    <row r="36" spans="1:6" x14ac:dyDescent="0.2">
      <c r="A36" s="280"/>
      <c r="B36" s="288" t="s">
        <v>1643</v>
      </c>
      <c r="C36" s="282">
        <v>1</v>
      </c>
      <c r="D36" s="283" t="s">
        <v>231</v>
      </c>
      <c r="E36" s="287">
        <v>7.1078999999999999</v>
      </c>
      <c r="F36" s="285">
        <f t="shared" si="0"/>
        <v>7.1078999999999999</v>
      </c>
    </row>
    <row r="37" spans="1:6" x14ac:dyDescent="0.2">
      <c r="A37" s="280"/>
      <c r="B37" s="279"/>
      <c r="C37" s="289"/>
      <c r="D37" s="283"/>
      <c r="E37" s="290" t="s">
        <v>1644</v>
      </c>
      <c r="F37" s="291">
        <f>SUM(F29:F36)</f>
        <v>172.59716743999999</v>
      </c>
    </row>
    <row r="38" spans="1:6" x14ac:dyDescent="0.2">
      <c r="B38" s="2"/>
      <c r="C38" s="2"/>
      <c r="D38" s="252"/>
      <c r="E38" s="271"/>
      <c r="F38" s="3"/>
    </row>
    <row r="39" spans="1:6" x14ac:dyDescent="0.2">
      <c r="B39" s="292"/>
      <c r="C39" s="293"/>
      <c r="D39" s="294"/>
      <c r="E39" s="295"/>
      <c r="F39" s="296"/>
    </row>
    <row r="40" spans="1:6" x14ac:dyDescent="0.2">
      <c r="A40" s="297" t="e">
        <f>1+#REF!</f>
        <v>#REF!</v>
      </c>
      <c r="B40" s="298" t="s">
        <v>1645</v>
      </c>
      <c r="C40" s="280"/>
      <c r="D40" s="299"/>
      <c r="E40" s="299"/>
      <c r="F40" s="300"/>
    </row>
    <row r="41" spans="1:6" s="4" customFormat="1" x14ac:dyDescent="0.2">
      <c r="A41" s="297"/>
      <c r="B41" s="301" t="s">
        <v>1646</v>
      </c>
      <c r="C41" s="302" t="s">
        <v>8</v>
      </c>
      <c r="D41" s="302" t="s">
        <v>9</v>
      </c>
      <c r="E41" s="302" t="s">
        <v>10</v>
      </c>
      <c r="F41" s="303" t="s">
        <v>11</v>
      </c>
    </row>
    <row r="42" spans="1:6" s="4" customFormat="1" x14ac:dyDescent="0.2">
      <c r="A42" s="299"/>
      <c r="B42" s="280" t="s">
        <v>1647</v>
      </c>
      <c r="C42" s="300">
        <f>0.25*1.1</f>
        <v>0.27500000000000002</v>
      </c>
      <c r="D42" s="299" t="s">
        <v>26</v>
      </c>
      <c r="E42" s="304">
        <v>733.37</v>
      </c>
      <c r="F42" s="305">
        <f>C42*E42</f>
        <v>201.67675000000003</v>
      </c>
    </row>
    <row r="43" spans="1:6" s="4" customFormat="1" x14ac:dyDescent="0.2">
      <c r="A43" s="299"/>
      <c r="B43" s="280" t="s">
        <v>1648</v>
      </c>
      <c r="C43" s="300">
        <v>2.5</v>
      </c>
      <c r="D43" s="299" t="s">
        <v>26</v>
      </c>
      <c r="E43" s="304">
        <v>178.25</v>
      </c>
      <c r="F43" s="305">
        <f t="shared" ref="F43:F45" si="1">C43*E43</f>
        <v>445.625</v>
      </c>
    </row>
    <row r="44" spans="1:6" s="4" customFormat="1" x14ac:dyDescent="0.2">
      <c r="A44" s="299"/>
      <c r="B44" s="280" t="s">
        <v>1649</v>
      </c>
      <c r="C44" s="300">
        <v>0.5</v>
      </c>
      <c r="D44" s="299" t="s">
        <v>26</v>
      </c>
      <c r="E44" s="304">
        <v>173.17</v>
      </c>
      <c r="F44" s="305">
        <f t="shared" si="1"/>
        <v>86.584999999999994</v>
      </c>
    </row>
    <row r="45" spans="1:6" s="4" customFormat="1" x14ac:dyDescent="0.2">
      <c r="A45" s="299"/>
      <c r="B45" s="280" t="s">
        <v>125</v>
      </c>
      <c r="C45" s="300">
        <v>4</v>
      </c>
      <c r="D45" s="299" t="s">
        <v>26</v>
      </c>
      <c r="E45" s="304">
        <v>109.42</v>
      </c>
      <c r="F45" s="305">
        <f t="shared" si="1"/>
        <v>437.68</v>
      </c>
    </row>
    <row r="46" spans="1:6" s="4" customFormat="1" x14ac:dyDescent="0.2">
      <c r="A46" s="299"/>
      <c r="B46" s="280" t="s">
        <v>1650</v>
      </c>
      <c r="C46" s="300">
        <v>0.3</v>
      </c>
      <c r="D46" s="299" t="s">
        <v>1651</v>
      </c>
      <c r="E46" s="304">
        <v>1846.17</v>
      </c>
      <c r="F46" s="305">
        <f>C46*E46</f>
        <v>553.851</v>
      </c>
    </row>
    <row r="47" spans="1:6" s="4" customFormat="1" x14ac:dyDescent="0.2">
      <c r="A47" s="299"/>
      <c r="B47" s="306" t="s">
        <v>129</v>
      </c>
      <c r="C47" s="300">
        <v>3</v>
      </c>
      <c r="D47" s="299" t="s">
        <v>26</v>
      </c>
      <c r="E47" s="307">
        <v>9.3000000000000007</v>
      </c>
      <c r="F47" s="305">
        <f t="shared" ref="F47:F50" si="2">C47*E47</f>
        <v>27.900000000000002</v>
      </c>
    </row>
    <row r="48" spans="1:6" s="4" customFormat="1" x14ac:dyDescent="0.2">
      <c r="A48" s="299"/>
      <c r="B48" s="306" t="s">
        <v>1652</v>
      </c>
      <c r="C48" s="300">
        <v>3</v>
      </c>
      <c r="D48" s="299" t="s">
        <v>26</v>
      </c>
      <c r="E48" s="307">
        <v>8.61</v>
      </c>
      <c r="F48" s="305">
        <f t="shared" si="2"/>
        <v>25.83</v>
      </c>
    </row>
    <row r="49" spans="1:6" s="4" customFormat="1" x14ac:dyDescent="0.2">
      <c r="A49" s="299"/>
      <c r="B49" s="306" t="s">
        <v>130</v>
      </c>
      <c r="C49" s="300">
        <v>0.25</v>
      </c>
      <c r="D49" s="299" t="s">
        <v>131</v>
      </c>
      <c r="E49" s="304">
        <v>235</v>
      </c>
      <c r="F49" s="305">
        <f t="shared" si="2"/>
        <v>58.75</v>
      </c>
    </row>
    <row r="50" spans="1:6" s="4" customFormat="1" x14ac:dyDescent="0.2">
      <c r="A50" s="299"/>
      <c r="B50" s="306" t="s">
        <v>132</v>
      </c>
      <c r="C50" s="300">
        <v>0.25</v>
      </c>
      <c r="D50" s="299" t="s">
        <v>131</v>
      </c>
      <c r="E50" s="304">
        <v>252.3</v>
      </c>
      <c r="F50" s="305">
        <f t="shared" si="2"/>
        <v>63.075000000000003</v>
      </c>
    </row>
    <row r="51" spans="1:6" s="4" customFormat="1" x14ac:dyDescent="0.2">
      <c r="A51" s="299"/>
      <c r="B51" s="306" t="s">
        <v>133</v>
      </c>
      <c r="C51" s="300">
        <v>0.1</v>
      </c>
      <c r="D51" s="299" t="s">
        <v>26</v>
      </c>
      <c r="E51" s="304">
        <v>318.72000000000003</v>
      </c>
      <c r="F51" s="305">
        <f>C51*E51</f>
        <v>31.872000000000003</v>
      </c>
    </row>
    <row r="52" spans="1:6" s="4" customFormat="1" x14ac:dyDescent="0.2">
      <c r="A52" s="299"/>
      <c r="B52" s="280" t="s">
        <v>1653</v>
      </c>
      <c r="C52" s="300">
        <v>1.08</v>
      </c>
      <c r="D52" s="299" t="s">
        <v>26</v>
      </c>
      <c r="E52" s="307">
        <v>30</v>
      </c>
      <c r="F52" s="305">
        <f t="shared" ref="F52:F54" si="3">C52*E52</f>
        <v>32.400000000000006</v>
      </c>
    </row>
    <row r="53" spans="1:6" s="4" customFormat="1" x14ac:dyDescent="0.2">
      <c r="A53" s="299"/>
      <c r="B53" s="280" t="s">
        <v>137</v>
      </c>
      <c r="C53" s="300">
        <v>1</v>
      </c>
      <c r="D53" s="299" t="s">
        <v>26</v>
      </c>
      <c r="E53" s="307">
        <v>1800</v>
      </c>
      <c r="F53" s="305">
        <f t="shared" si="3"/>
        <v>1800</v>
      </c>
    </row>
    <row r="54" spans="1:6" s="4" customFormat="1" x14ac:dyDescent="0.2">
      <c r="A54" s="299"/>
      <c r="B54" s="280" t="s">
        <v>1654</v>
      </c>
      <c r="C54" s="300">
        <v>2.5</v>
      </c>
      <c r="D54" s="299" t="s">
        <v>26</v>
      </c>
      <c r="E54" s="304">
        <v>240.72</v>
      </c>
      <c r="F54" s="305">
        <f t="shared" si="3"/>
        <v>601.79999999999995</v>
      </c>
    </row>
    <row r="55" spans="1:6" s="4" customFormat="1" x14ac:dyDescent="0.2">
      <c r="A55" s="299"/>
      <c r="B55" s="280"/>
      <c r="C55" s="299"/>
      <c r="D55" s="299"/>
      <c r="E55" s="308" t="s">
        <v>1655</v>
      </c>
      <c r="F55" s="309">
        <f>TRUNC(SUM(F42:F54),2)</f>
        <v>4367.04</v>
      </c>
    </row>
    <row r="56" spans="1:6" s="4" customFormat="1" x14ac:dyDescent="0.2">
      <c r="A56" s="1"/>
      <c r="B56" s="292"/>
      <c r="C56" s="293"/>
      <c r="D56" s="294"/>
      <c r="E56" s="295"/>
      <c r="F56" s="296"/>
    </row>
    <row r="57" spans="1:6" x14ac:dyDescent="0.2">
      <c r="B57" s="2"/>
      <c r="C57" s="2"/>
      <c r="D57" s="252"/>
      <c r="E57" s="271"/>
      <c r="F57" s="3"/>
    </row>
    <row r="58" spans="1:6" x14ac:dyDescent="0.2">
      <c r="F58" s="310"/>
    </row>
    <row r="59" spans="1:6" x14ac:dyDescent="0.2">
      <c r="F59" s="310"/>
    </row>
    <row r="60" spans="1:6" x14ac:dyDescent="0.2">
      <c r="A60" s="311" t="e">
        <f>1+#REF!</f>
        <v>#REF!</v>
      </c>
      <c r="B60" s="312" t="s">
        <v>1656</v>
      </c>
      <c r="C60" s="313" t="s">
        <v>8</v>
      </c>
      <c r="D60" s="314" t="s">
        <v>9</v>
      </c>
      <c r="E60" s="302" t="s">
        <v>10</v>
      </c>
      <c r="F60" s="303" t="s">
        <v>11</v>
      </c>
    </row>
    <row r="61" spans="1:6" x14ac:dyDescent="0.2">
      <c r="A61" s="311"/>
      <c r="B61" s="315" t="s">
        <v>1657</v>
      </c>
      <c r="C61" s="316">
        <v>0.08</v>
      </c>
      <c r="D61" s="317" t="s">
        <v>411</v>
      </c>
      <c r="E61" s="318">
        <v>1764.01</v>
      </c>
      <c r="F61" s="319">
        <f>ROUND(C61*E61,2)</f>
        <v>141.12</v>
      </c>
    </row>
    <row r="62" spans="1:6" x14ac:dyDescent="0.2">
      <c r="A62" s="311"/>
      <c r="B62" s="315" t="s">
        <v>1658</v>
      </c>
      <c r="C62" s="316">
        <v>1</v>
      </c>
      <c r="D62" s="317" t="s">
        <v>13</v>
      </c>
      <c r="E62" s="318">
        <v>45</v>
      </c>
      <c r="F62" s="319">
        <f>ROUND(C62*E62,2)</f>
        <v>45</v>
      </c>
    </row>
    <row r="63" spans="1:6" x14ac:dyDescent="0.2">
      <c r="A63" s="311"/>
      <c r="B63" s="315" t="s">
        <v>1659</v>
      </c>
      <c r="C63" s="320">
        <v>0.2</v>
      </c>
      <c r="D63" s="317" t="s">
        <v>13</v>
      </c>
      <c r="E63" s="318">
        <f>+F61</f>
        <v>141.12</v>
      </c>
      <c r="F63" s="319">
        <f>ROUND(C63*E63,2)</f>
        <v>28.22</v>
      </c>
    </row>
    <row r="64" spans="1:6" x14ac:dyDescent="0.2">
      <c r="A64" s="311"/>
      <c r="B64" s="321"/>
      <c r="C64" s="322"/>
      <c r="D64" s="323"/>
      <c r="E64" s="324" t="s">
        <v>18</v>
      </c>
      <c r="F64" s="325">
        <f>TRUNC(SUM(F61:F63),2)</f>
        <v>214.34</v>
      </c>
    </row>
    <row r="66" spans="1:6" s="327" customFormat="1" ht="15" x14ac:dyDescent="0.25">
      <c r="A66" s="4"/>
      <c r="B66" s="4"/>
      <c r="C66" s="4"/>
      <c r="D66" s="4"/>
      <c r="E66" s="4"/>
      <c r="F66" s="326"/>
    </row>
    <row r="67" spans="1:6" s="327" customFormat="1" ht="15" x14ac:dyDescent="0.25">
      <c r="A67" s="4"/>
      <c r="B67" s="4"/>
      <c r="C67" s="4"/>
      <c r="D67" s="4"/>
      <c r="E67" s="4"/>
      <c r="F67" s="326"/>
    </row>
    <row r="68" spans="1:6" s="327" customFormat="1" ht="15" x14ac:dyDescent="0.25">
      <c r="A68" s="4"/>
      <c r="B68" s="4"/>
      <c r="C68" s="4"/>
      <c r="D68" s="4"/>
      <c r="E68" s="4"/>
      <c r="F68" s="326"/>
    </row>
    <row r="69" spans="1:6" s="327" customFormat="1" ht="15" x14ac:dyDescent="0.25">
      <c r="A69" s="4"/>
      <c r="B69" s="4"/>
      <c r="C69" s="4"/>
      <c r="D69" s="4"/>
      <c r="E69" s="4"/>
      <c r="F69" s="326"/>
    </row>
    <row r="70" spans="1:6" s="327" customFormat="1" ht="15" x14ac:dyDescent="0.25">
      <c r="A70" s="4"/>
      <c r="B70" s="4"/>
      <c r="C70" s="4"/>
      <c r="D70" s="4"/>
      <c r="E70" s="4"/>
      <c r="F70" s="326"/>
    </row>
    <row r="71" spans="1:6" s="327" customFormat="1" ht="15" x14ac:dyDescent="0.25">
      <c r="A71" s="277" t="e">
        <f>1+#REF!</f>
        <v>#REF!</v>
      </c>
      <c r="B71" s="328" t="s">
        <v>179</v>
      </c>
      <c r="C71" s="280"/>
      <c r="D71" s="280"/>
      <c r="E71" s="280"/>
      <c r="F71" s="280"/>
    </row>
    <row r="72" spans="1:6" s="327" customFormat="1" ht="15" x14ac:dyDescent="0.25">
      <c r="A72" s="280"/>
      <c r="B72" s="280" t="s">
        <v>171</v>
      </c>
      <c r="C72" s="280" t="s">
        <v>8</v>
      </c>
      <c r="D72" s="280" t="s">
        <v>21</v>
      </c>
      <c r="E72" s="280" t="s">
        <v>22</v>
      </c>
      <c r="F72" s="280" t="s">
        <v>11</v>
      </c>
    </row>
    <row r="73" spans="1:6" s="327" customFormat="1" ht="15" x14ac:dyDescent="0.25">
      <c r="A73" s="280"/>
      <c r="B73" s="280" t="s">
        <v>179</v>
      </c>
      <c r="C73" s="299">
        <v>1</v>
      </c>
      <c r="D73" s="299" t="s">
        <v>37</v>
      </c>
      <c r="E73" s="299">
        <v>1500</v>
      </c>
      <c r="F73" s="300">
        <f>+C73*E73</f>
        <v>1500</v>
      </c>
    </row>
    <row r="74" spans="1:6" s="327" customFormat="1" ht="15" x14ac:dyDescent="0.25">
      <c r="A74" s="280"/>
      <c r="B74" s="272" t="s">
        <v>180</v>
      </c>
      <c r="C74" s="299">
        <v>1</v>
      </c>
      <c r="D74" s="329" t="s">
        <v>37</v>
      </c>
      <c r="E74" s="330">
        <v>550</v>
      </c>
      <c r="F74" s="331">
        <f>+C74*E74</f>
        <v>550</v>
      </c>
    </row>
    <row r="75" spans="1:6" s="327" customFormat="1" ht="15" x14ac:dyDescent="0.25">
      <c r="A75" s="280"/>
      <c r="B75" s="280" t="s">
        <v>181</v>
      </c>
      <c r="C75" s="299">
        <v>1</v>
      </c>
      <c r="D75" s="299" t="s">
        <v>37</v>
      </c>
      <c r="E75" s="299">
        <v>250</v>
      </c>
      <c r="F75" s="300">
        <f>+C75*E75</f>
        <v>250</v>
      </c>
    </row>
    <row r="76" spans="1:6" s="327" customFormat="1" ht="15" x14ac:dyDescent="0.25">
      <c r="A76" s="280"/>
      <c r="B76" s="280"/>
      <c r="C76" s="280"/>
      <c r="D76" s="280"/>
      <c r="E76" s="328" t="s">
        <v>27</v>
      </c>
      <c r="F76" s="332">
        <f>TRUNC(SUM(F73:F75),2)</f>
        <v>2300</v>
      </c>
    </row>
    <row r="77" spans="1:6" s="327" customFormat="1" ht="15" x14ac:dyDescent="0.25">
      <c r="A77" s="1"/>
      <c r="B77" s="1"/>
      <c r="C77" s="1"/>
      <c r="D77" s="1"/>
      <c r="E77" s="1"/>
      <c r="F77" s="3"/>
    </row>
    <row r="78" spans="1:6" x14ac:dyDescent="0.2">
      <c r="F78" s="3"/>
    </row>
    <row r="79" spans="1:6" s="4" customFormat="1" x14ac:dyDescent="0.2">
      <c r="A79" s="1"/>
      <c r="B79" s="1"/>
      <c r="C79" s="1"/>
      <c r="D79" s="1"/>
      <c r="E79" s="1"/>
      <c r="F79" s="333"/>
    </row>
    <row r="80" spans="1:6" x14ac:dyDescent="0.2">
      <c r="F80" s="3"/>
    </row>
    <row r="81" spans="6:6" x14ac:dyDescent="0.2">
      <c r="F81" s="3"/>
    </row>
    <row r="82" spans="6:6" x14ac:dyDescent="0.2">
      <c r="F82" s="3"/>
    </row>
    <row r="83" spans="6:6" x14ac:dyDescent="0.2">
      <c r="F83" s="3"/>
    </row>
    <row r="84" spans="6:6" x14ac:dyDescent="0.2">
      <c r="F84"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20"/>
  <sheetViews>
    <sheetView workbookViewId="0"/>
  </sheetViews>
  <sheetFormatPr baseColWidth="10" defaultColWidth="11.42578125" defaultRowHeight="15" x14ac:dyDescent="0.25"/>
  <cols>
    <col min="1" max="1" width="45.140625" customWidth="1"/>
    <col min="2" max="2" width="39.140625" customWidth="1"/>
    <col min="3" max="3" width="21" customWidth="1"/>
  </cols>
  <sheetData>
    <row r="1" spans="1:6" ht="15.75" x14ac:dyDescent="0.25">
      <c r="A1" s="106" t="s">
        <v>1660</v>
      </c>
      <c r="B1" s="105" t="s">
        <v>1661</v>
      </c>
    </row>
    <row r="2" spans="1:6" ht="15.75" x14ac:dyDescent="0.25">
      <c r="A2" s="104"/>
      <c r="B2" s="104"/>
    </row>
    <row r="3" spans="1:6" ht="22.5" x14ac:dyDescent="0.25">
      <c r="A3" s="78" t="s">
        <v>1587</v>
      </c>
      <c r="B3" s="79" t="s">
        <v>1662</v>
      </c>
      <c r="C3" s="80" t="s">
        <v>1663</v>
      </c>
    </row>
    <row r="4" spans="1:6" ht="19.5" thickBot="1" x14ac:dyDescent="0.3">
      <c r="A4" s="81"/>
    </row>
    <row r="5" spans="1:6" ht="57" thickBot="1" x14ac:dyDescent="0.3">
      <c r="A5" s="82" t="s">
        <v>1664</v>
      </c>
    </row>
    <row r="6" spans="1:6" ht="18.75" x14ac:dyDescent="0.25">
      <c r="A6" s="81"/>
    </row>
    <row r="7" spans="1:6" ht="18.75" x14ac:dyDescent="0.25">
      <c r="A7" s="81"/>
    </row>
    <row r="8" spans="1:6" x14ac:dyDescent="0.25">
      <c r="A8" s="417" t="s">
        <v>1665</v>
      </c>
      <c r="B8" s="417" t="s">
        <v>21</v>
      </c>
      <c r="C8" s="417" t="s">
        <v>1540</v>
      </c>
      <c r="D8" s="419" t="s">
        <v>8</v>
      </c>
      <c r="E8" s="83" t="s">
        <v>11</v>
      </c>
      <c r="F8" s="83" t="s">
        <v>11</v>
      </c>
    </row>
    <row r="9" spans="1:6" ht="15.75" thickBot="1" x14ac:dyDescent="0.3">
      <c r="A9" s="418"/>
      <c r="B9" s="418"/>
      <c r="C9" s="418"/>
      <c r="D9" s="420"/>
      <c r="E9" s="84" t="s">
        <v>1666</v>
      </c>
      <c r="F9" s="84" t="s">
        <v>1667</v>
      </c>
    </row>
    <row r="10" spans="1:6" x14ac:dyDescent="0.25">
      <c r="A10" s="78">
        <v>1</v>
      </c>
      <c r="B10" s="85"/>
      <c r="C10" s="421" t="s">
        <v>137</v>
      </c>
      <c r="D10" s="421"/>
      <c r="E10" s="85"/>
      <c r="F10" s="85"/>
    </row>
    <row r="11" spans="1:6" ht="15.75" thickBot="1" x14ac:dyDescent="0.3">
      <c r="A11" s="87" t="s">
        <v>1668</v>
      </c>
      <c r="B11" s="88" t="s">
        <v>1669</v>
      </c>
      <c r="C11" s="89" t="s">
        <v>1670</v>
      </c>
      <c r="D11" s="90" t="s">
        <v>1671</v>
      </c>
      <c r="E11" s="90" t="s">
        <v>1672</v>
      </c>
      <c r="F11" s="90" t="s">
        <v>1673</v>
      </c>
    </row>
    <row r="12" spans="1:6" x14ac:dyDescent="0.25">
      <c r="A12" s="85"/>
      <c r="B12" s="85"/>
      <c r="C12" s="85"/>
      <c r="D12" s="421" t="s">
        <v>1674</v>
      </c>
      <c r="E12" s="421"/>
      <c r="F12" s="83" t="s">
        <v>1673</v>
      </c>
    </row>
    <row r="13" spans="1:6" x14ac:dyDescent="0.25">
      <c r="A13" s="78">
        <v>2</v>
      </c>
      <c r="B13" s="85"/>
      <c r="C13" s="411" t="s">
        <v>1675</v>
      </c>
      <c r="D13" s="411"/>
      <c r="E13" s="85"/>
      <c r="F13" s="85"/>
    </row>
    <row r="14" spans="1:6" ht="15.75" thickBot="1" x14ac:dyDescent="0.3">
      <c r="A14" s="91"/>
      <c r="B14" s="92" t="s">
        <v>1634</v>
      </c>
      <c r="C14" s="93" t="s">
        <v>1675</v>
      </c>
      <c r="D14" s="94">
        <v>2</v>
      </c>
      <c r="E14" s="95" t="s">
        <v>1673</v>
      </c>
      <c r="F14" s="95" t="s">
        <v>1676</v>
      </c>
    </row>
    <row r="15" spans="1:6" x14ac:dyDescent="0.25">
      <c r="A15" s="85"/>
      <c r="B15" s="85"/>
      <c r="C15" s="85"/>
      <c r="D15" s="416" t="s">
        <v>1677</v>
      </c>
      <c r="E15" s="416"/>
      <c r="F15" s="80" t="s">
        <v>1678</v>
      </c>
    </row>
    <row r="17" spans="1:8" x14ac:dyDescent="0.25">
      <c r="A17" s="78" t="s">
        <v>1591</v>
      </c>
      <c r="B17" s="79" t="s">
        <v>1679</v>
      </c>
      <c r="C17" s="80" t="s">
        <v>1680</v>
      </c>
    </row>
    <row r="18" spans="1:8" ht="19.5" thickBot="1" x14ac:dyDescent="0.3">
      <c r="A18" s="81"/>
    </row>
    <row r="19" spans="1:8" ht="23.25" thickBot="1" x14ac:dyDescent="0.3">
      <c r="A19" s="82" t="s">
        <v>1681</v>
      </c>
    </row>
    <row r="20" spans="1:8" ht="18.75" x14ac:dyDescent="0.25">
      <c r="A20" s="81"/>
    </row>
    <row r="21" spans="1:8" ht="18.75" x14ac:dyDescent="0.25">
      <c r="A21" s="81"/>
    </row>
    <row r="22" spans="1:8" x14ac:dyDescent="0.25">
      <c r="A22" s="78" t="s">
        <v>1665</v>
      </c>
      <c r="B22" s="78" t="s">
        <v>21</v>
      </c>
      <c r="C22" s="78" t="s">
        <v>1540</v>
      </c>
      <c r="D22" s="83" t="s">
        <v>8</v>
      </c>
      <c r="E22" s="83" t="s">
        <v>11</v>
      </c>
      <c r="F22" s="83" t="s">
        <v>11</v>
      </c>
    </row>
    <row r="23" spans="1:8" ht="15.75" thickBot="1" x14ac:dyDescent="0.3">
      <c r="A23" s="98"/>
      <c r="B23" s="98"/>
      <c r="C23" s="98"/>
      <c r="D23" s="84"/>
      <c r="E23" s="84" t="s">
        <v>1666</v>
      </c>
      <c r="F23" s="84" t="s">
        <v>1667</v>
      </c>
    </row>
    <row r="24" spans="1:8" x14ac:dyDescent="0.25">
      <c r="A24" s="78">
        <v>1</v>
      </c>
      <c r="B24" s="85"/>
      <c r="C24" s="97" t="s">
        <v>137</v>
      </c>
      <c r="D24" s="97"/>
      <c r="E24" s="85"/>
      <c r="F24" s="85"/>
    </row>
    <row r="25" spans="1:8" ht="15.75" thickBot="1" x14ac:dyDescent="0.3">
      <c r="A25" s="87" t="s">
        <v>1682</v>
      </c>
      <c r="B25" s="88" t="s">
        <v>1669</v>
      </c>
      <c r="C25" s="89" t="s">
        <v>1683</v>
      </c>
      <c r="D25" s="90" t="s">
        <v>1684</v>
      </c>
      <c r="E25" s="90" t="s">
        <v>1685</v>
      </c>
      <c r="F25" s="90" t="s">
        <v>1686</v>
      </c>
    </row>
    <row r="26" spans="1:8" x14ac:dyDescent="0.25">
      <c r="A26" s="85"/>
      <c r="B26" s="85"/>
      <c r="C26" s="85"/>
      <c r="D26" s="97" t="s">
        <v>1674</v>
      </c>
      <c r="E26" s="97"/>
      <c r="F26" s="83" t="s">
        <v>1686</v>
      </c>
    </row>
    <row r="27" spans="1:8" x14ac:dyDescent="0.25">
      <c r="A27" s="78">
        <v>2</v>
      </c>
      <c r="B27" s="85"/>
      <c r="C27" s="86" t="s">
        <v>1675</v>
      </c>
      <c r="D27" s="86"/>
      <c r="E27" s="85"/>
      <c r="F27" s="85"/>
    </row>
    <row r="28" spans="1:8" ht="15.75" thickBot="1" x14ac:dyDescent="0.3">
      <c r="A28" s="91"/>
      <c r="B28" s="92" t="s">
        <v>1634</v>
      </c>
      <c r="C28" s="93" t="s">
        <v>1675</v>
      </c>
      <c r="D28" s="94">
        <v>2</v>
      </c>
      <c r="E28" s="95" t="s">
        <v>1686</v>
      </c>
      <c r="F28" s="95" t="s">
        <v>1687</v>
      </c>
      <c r="H28" t="str">
        <f>+A31</f>
        <v>Ud</v>
      </c>
    </row>
    <row r="29" spans="1:8" x14ac:dyDescent="0.25">
      <c r="A29" s="85"/>
      <c r="B29" s="85"/>
      <c r="C29" s="85"/>
      <c r="D29" s="96" t="s">
        <v>1688</v>
      </c>
      <c r="E29" s="96"/>
      <c r="F29" s="80" t="s">
        <v>1689</v>
      </c>
    </row>
    <row r="31" spans="1:8" x14ac:dyDescent="0.25">
      <c r="A31" s="78" t="s">
        <v>1591</v>
      </c>
      <c r="B31" s="79" t="s">
        <v>1690</v>
      </c>
      <c r="C31" s="99">
        <v>9842.91</v>
      </c>
    </row>
    <row r="32" spans="1:8" ht="19.5" thickBot="1" x14ac:dyDescent="0.3">
      <c r="A32" s="81"/>
    </row>
    <row r="33" spans="1:6" ht="34.5" thickBot="1" x14ac:dyDescent="0.3">
      <c r="A33" s="82" t="s">
        <v>1691</v>
      </c>
    </row>
    <row r="34" spans="1:6" ht="18.75" x14ac:dyDescent="0.25">
      <c r="A34" s="81"/>
    </row>
    <row r="35" spans="1:6" ht="18.75" x14ac:dyDescent="0.25">
      <c r="A35" s="81"/>
    </row>
    <row r="36" spans="1:6" x14ac:dyDescent="0.25">
      <c r="A36" s="78" t="s">
        <v>1665</v>
      </c>
      <c r="B36" s="78" t="s">
        <v>21</v>
      </c>
      <c r="C36" s="78" t="s">
        <v>1540</v>
      </c>
      <c r="D36" s="83" t="s">
        <v>8</v>
      </c>
      <c r="E36" s="83" t="s">
        <v>11</v>
      </c>
      <c r="F36" s="83" t="s">
        <v>11</v>
      </c>
    </row>
    <row r="37" spans="1:6" ht="15.75" thickBot="1" x14ac:dyDescent="0.3">
      <c r="A37" s="98"/>
      <c r="B37" s="98"/>
      <c r="C37" s="98"/>
      <c r="D37" s="84"/>
      <c r="E37" s="84" t="s">
        <v>1666</v>
      </c>
      <c r="F37" s="84" t="s">
        <v>1667</v>
      </c>
    </row>
    <row r="38" spans="1:6" x14ac:dyDescent="0.25">
      <c r="A38" s="78">
        <v>1</v>
      </c>
      <c r="B38" s="85"/>
      <c r="C38" s="97" t="s">
        <v>137</v>
      </c>
      <c r="D38" s="97"/>
      <c r="E38" s="85"/>
      <c r="F38" s="85"/>
    </row>
    <row r="39" spans="1:6" ht="15.75" thickBot="1" x14ac:dyDescent="0.3">
      <c r="A39" s="87" t="s">
        <v>1692</v>
      </c>
      <c r="B39" s="88" t="s">
        <v>1669</v>
      </c>
      <c r="C39" s="89" t="s">
        <v>1693</v>
      </c>
      <c r="D39" s="90">
        <v>0.67800000000000005</v>
      </c>
      <c r="E39" s="100">
        <v>14232.9</v>
      </c>
      <c r="F39" s="100">
        <v>9649.91</v>
      </c>
    </row>
    <row r="40" spans="1:6" x14ac:dyDescent="0.25">
      <c r="A40" s="85"/>
      <c r="B40" s="85"/>
      <c r="C40" s="85"/>
      <c r="D40" s="97" t="s">
        <v>1674</v>
      </c>
      <c r="E40" s="97"/>
      <c r="F40" s="101">
        <v>9649.91</v>
      </c>
    </row>
    <row r="41" spans="1:6" x14ac:dyDescent="0.25">
      <c r="A41" s="78">
        <v>2</v>
      </c>
      <c r="B41" s="85"/>
      <c r="C41" s="86" t="s">
        <v>1675</v>
      </c>
      <c r="D41" s="86"/>
      <c r="E41" s="85"/>
      <c r="F41" s="85"/>
    </row>
    <row r="42" spans="1:6" ht="15.75" thickBot="1" x14ac:dyDescent="0.3">
      <c r="A42" s="91"/>
      <c r="B42" s="92" t="s">
        <v>1634</v>
      </c>
      <c r="C42" s="93" t="s">
        <v>1675</v>
      </c>
      <c r="D42" s="94">
        <v>2</v>
      </c>
      <c r="E42" s="102">
        <v>9649.91</v>
      </c>
      <c r="F42" s="95">
        <v>193</v>
      </c>
    </row>
    <row r="43" spans="1:6" x14ac:dyDescent="0.25">
      <c r="A43" s="85"/>
      <c r="B43" s="85"/>
      <c r="C43" s="85"/>
      <c r="D43" s="96" t="s">
        <v>1688</v>
      </c>
      <c r="E43" s="96"/>
      <c r="F43" s="103">
        <v>9842.91</v>
      </c>
    </row>
    <row r="45" spans="1:6" x14ac:dyDescent="0.25">
      <c r="A45" s="78" t="s">
        <v>1587</v>
      </c>
      <c r="B45" s="79" t="s">
        <v>1694</v>
      </c>
      <c r="C45" s="99">
        <v>3667.62</v>
      </c>
    </row>
    <row r="46" spans="1:6" ht="19.5" thickBot="1" x14ac:dyDescent="0.3">
      <c r="A46" s="81"/>
    </row>
    <row r="47" spans="1:6" ht="68.25" thickBot="1" x14ac:dyDescent="0.3">
      <c r="A47" s="82" t="s">
        <v>1695</v>
      </c>
    </row>
    <row r="48" spans="1:6" ht="18.75" x14ac:dyDescent="0.25">
      <c r="A48" s="81"/>
    </row>
    <row r="49" spans="1:6" ht="18.75" x14ac:dyDescent="0.25">
      <c r="A49" s="81"/>
    </row>
    <row r="50" spans="1:6" x14ac:dyDescent="0.25">
      <c r="A50" s="417" t="s">
        <v>1665</v>
      </c>
      <c r="B50" s="417" t="s">
        <v>21</v>
      </c>
      <c r="C50" s="417" t="s">
        <v>1540</v>
      </c>
      <c r="D50" s="419" t="s">
        <v>8</v>
      </c>
      <c r="E50" s="83" t="s">
        <v>11</v>
      </c>
      <c r="F50" s="83" t="s">
        <v>11</v>
      </c>
    </row>
    <row r="51" spans="1:6" ht="15.75" thickBot="1" x14ac:dyDescent="0.3">
      <c r="A51" s="418"/>
      <c r="B51" s="418"/>
      <c r="C51" s="418"/>
      <c r="D51" s="420"/>
      <c r="E51" s="84" t="s">
        <v>1666</v>
      </c>
      <c r="F51" s="84" t="s">
        <v>1667</v>
      </c>
    </row>
    <row r="52" spans="1:6" x14ac:dyDescent="0.25">
      <c r="A52" s="78">
        <v>1</v>
      </c>
      <c r="B52" s="85"/>
      <c r="C52" s="421" t="s">
        <v>137</v>
      </c>
      <c r="D52" s="421"/>
      <c r="E52" s="85"/>
      <c r="F52" s="85"/>
    </row>
    <row r="53" spans="1:6" ht="15.75" thickBot="1" x14ac:dyDescent="0.3">
      <c r="A53" s="87" t="s">
        <v>1668</v>
      </c>
      <c r="B53" s="88" t="s">
        <v>1669</v>
      </c>
      <c r="C53" s="89" t="s">
        <v>1670</v>
      </c>
      <c r="D53" s="90">
        <v>0.36199999999999999</v>
      </c>
      <c r="E53" s="100">
        <v>9932.9</v>
      </c>
      <c r="F53" s="100">
        <v>3595.71</v>
      </c>
    </row>
    <row r="54" spans="1:6" x14ac:dyDescent="0.25">
      <c r="A54" s="85"/>
      <c r="B54" s="85"/>
      <c r="C54" s="85"/>
      <c r="D54" s="421" t="s">
        <v>1674</v>
      </c>
      <c r="E54" s="421"/>
      <c r="F54" s="101">
        <v>3595.71</v>
      </c>
    </row>
    <row r="55" spans="1:6" x14ac:dyDescent="0.25">
      <c r="A55" s="78">
        <v>2</v>
      </c>
      <c r="B55" s="85"/>
      <c r="C55" s="411" t="s">
        <v>1675</v>
      </c>
      <c r="D55" s="411"/>
      <c r="E55" s="85"/>
      <c r="F55" s="85"/>
    </row>
    <row r="56" spans="1:6" ht="15.75" thickBot="1" x14ac:dyDescent="0.3">
      <c r="A56" s="91"/>
      <c r="B56" s="92" t="s">
        <v>1634</v>
      </c>
      <c r="C56" s="93" t="s">
        <v>1675</v>
      </c>
      <c r="D56" s="95">
        <v>2</v>
      </c>
      <c r="E56" s="102">
        <v>3595.71</v>
      </c>
      <c r="F56" s="95">
        <v>71.91</v>
      </c>
    </row>
    <row r="57" spans="1:6" x14ac:dyDescent="0.25">
      <c r="A57" s="85"/>
      <c r="B57" s="85"/>
      <c r="C57" s="85"/>
      <c r="D57" s="416" t="s">
        <v>1677</v>
      </c>
      <c r="E57" s="416"/>
      <c r="F57" s="103">
        <v>3667.62</v>
      </c>
    </row>
    <row r="59" spans="1:6" x14ac:dyDescent="0.25">
      <c r="A59" s="78" t="s">
        <v>1587</v>
      </c>
      <c r="B59" s="79" t="s">
        <v>1696</v>
      </c>
      <c r="C59" s="99">
        <v>6869.2</v>
      </c>
    </row>
    <row r="60" spans="1:6" ht="19.5" thickBot="1" x14ac:dyDescent="0.3">
      <c r="A60" s="81"/>
    </row>
    <row r="61" spans="1:6" ht="57" thickBot="1" x14ac:dyDescent="0.3">
      <c r="A61" s="82" t="s">
        <v>1697</v>
      </c>
    </row>
    <row r="62" spans="1:6" ht="18.75" x14ac:dyDescent="0.25">
      <c r="A62" s="81"/>
    </row>
    <row r="63" spans="1:6" ht="18.75" x14ac:dyDescent="0.25">
      <c r="A63" s="81"/>
    </row>
    <row r="64" spans="1:6" x14ac:dyDescent="0.25">
      <c r="A64" s="417" t="s">
        <v>1665</v>
      </c>
      <c r="B64" s="417" t="s">
        <v>21</v>
      </c>
      <c r="C64" s="417" t="s">
        <v>1540</v>
      </c>
      <c r="D64" s="419" t="s">
        <v>8</v>
      </c>
      <c r="E64" s="83" t="s">
        <v>11</v>
      </c>
      <c r="F64" s="83" t="s">
        <v>11</v>
      </c>
    </row>
    <row r="65" spans="1:6" ht="15.75" thickBot="1" x14ac:dyDescent="0.3">
      <c r="A65" s="418"/>
      <c r="B65" s="418"/>
      <c r="C65" s="418"/>
      <c r="D65" s="420"/>
      <c r="E65" s="84" t="s">
        <v>1666</v>
      </c>
      <c r="F65" s="84" t="s">
        <v>1667</v>
      </c>
    </row>
    <row r="66" spans="1:6" x14ac:dyDescent="0.25">
      <c r="A66" s="78">
        <v>1</v>
      </c>
      <c r="B66" s="85"/>
      <c r="C66" s="421" t="s">
        <v>137</v>
      </c>
      <c r="D66" s="421"/>
      <c r="E66" s="85"/>
      <c r="F66" s="85"/>
    </row>
    <row r="67" spans="1:6" ht="15.75" thickBot="1" x14ac:dyDescent="0.3">
      <c r="A67" s="87" t="s">
        <v>1668</v>
      </c>
      <c r="B67" s="88" t="s">
        <v>1669</v>
      </c>
      <c r="C67" s="89" t="s">
        <v>1670</v>
      </c>
      <c r="D67" s="90">
        <v>0.67800000000000005</v>
      </c>
      <c r="E67" s="100">
        <v>9932.9</v>
      </c>
      <c r="F67" s="100">
        <v>6734.51</v>
      </c>
    </row>
    <row r="68" spans="1:6" x14ac:dyDescent="0.25">
      <c r="A68" s="85"/>
      <c r="B68" s="85"/>
      <c r="C68" s="85"/>
      <c r="D68" s="421" t="s">
        <v>1674</v>
      </c>
      <c r="E68" s="421"/>
      <c r="F68" s="101">
        <v>6734.51</v>
      </c>
    </row>
    <row r="69" spans="1:6" x14ac:dyDescent="0.25">
      <c r="A69" s="78">
        <v>2</v>
      </c>
      <c r="B69" s="85"/>
      <c r="C69" s="411" t="s">
        <v>1675</v>
      </c>
      <c r="D69" s="411"/>
      <c r="E69" s="85"/>
      <c r="F69" s="85"/>
    </row>
    <row r="70" spans="1:6" ht="15.75" thickBot="1" x14ac:dyDescent="0.3">
      <c r="A70" s="91"/>
      <c r="B70" s="92" t="s">
        <v>1634</v>
      </c>
      <c r="C70" s="93" t="s">
        <v>1675</v>
      </c>
      <c r="D70" s="95">
        <v>2</v>
      </c>
      <c r="E70" s="102">
        <v>6734.51</v>
      </c>
      <c r="F70" s="95">
        <v>134.69</v>
      </c>
    </row>
    <row r="71" spans="1:6" x14ac:dyDescent="0.25">
      <c r="A71" s="85"/>
      <c r="B71" s="85"/>
      <c r="C71" s="85"/>
      <c r="D71" s="416" t="s">
        <v>1677</v>
      </c>
      <c r="E71" s="416"/>
      <c r="F71" s="103">
        <v>6869.2</v>
      </c>
    </row>
    <row r="73" spans="1:6" x14ac:dyDescent="0.25">
      <c r="A73" s="78" t="s">
        <v>1587</v>
      </c>
      <c r="B73" s="79" t="s">
        <v>1698</v>
      </c>
      <c r="C73" s="99">
        <v>5768.02</v>
      </c>
    </row>
    <row r="74" spans="1:6" ht="19.5" thickBot="1" x14ac:dyDescent="0.3">
      <c r="A74" s="81"/>
    </row>
    <row r="75" spans="1:6" ht="68.25" thickBot="1" x14ac:dyDescent="0.3">
      <c r="A75" s="82" t="s">
        <v>1699</v>
      </c>
    </row>
    <row r="76" spans="1:6" ht="18.75" x14ac:dyDescent="0.25">
      <c r="A76" s="81"/>
    </row>
    <row r="77" spans="1:6" ht="18.75" x14ac:dyDescent="0.25">
      <c r="A77" s="81"/>
    </row>
    <row r="78" spans="1:6" x14ac:dyDescent="0.25">
      <c r="A78" s="417" t="s">
        <v>1665</v>
      </c>
      <c r="B78" s="417" t="s">
        <v>21</v>
      </c>
      <c r="C78" s="417" t="s">
        <v>1540</v>
      </c>
      <c r="D78" s="419" t="s">
        <v>8</v>
      </c>
      <c r="E78" s="83" t="s">
        <v>11</v>
      </c>
      <c r="F78" s="83" t="s">
        <v>11</v>
      </c>
    </row>
    <row r="79" spans="1:6" ht="15.75" thickBot="1" x14ac:dyDescent="0.3">
      <c r="A79" s="418"/>
      <c r="B79" s="418"/>
      <c r="C79" s="418"/>
      <c r="D79" s="420"/>
      <c r="E79" s="84" t="s">
        <v>1666</v>
      </c>
      <c r="F79" s="84" t="s">
        <v>1667</v>
      </c>
    </row>
    <row r="80" spans="1:6" x14ac:dyDescent="0.25">
      <c r="A80" s="78">
        <v>1</v>
      </c>
      <c r="B80" s="85"/>
      <c r="C80" s="421" t="s">
        <v>137</v>
      </c>
      <c r="D80" s="421"/>
      <c r="E80" s="85"/>
      <c r="F80" s="85"/>
    </row>
    <row r="81" spans="1:6" x14ac:dyDescent="0.25">
      <c r="A81" s="87" t="s">
        <v>1700</v>
      </c>
      <c r="B81" s="88" t="s">
        <v>1669</v>
      </c>
      <c r="C81" s="89" t="s">
        <v>1701</v>
      </c>
      <c r="D81" s="107">
        <v>0.254</v>
      </c>
      <c r="E81" s="108">
        <v>10101.540000000001</v>
      </c>
      <c r="F81" s="108">
        <v>2565.79</v>
      </c>
    </row>
    <row r="82" spans="1:6" ht="15.75" thickBot="1" x14ac:dyDescent="0.3">
      <c r="A82" s="87" t="s">
        <v>1668</v>
      </c>
      <c r="B82" s="88" t="s">
        <v>1669</v>
      </c>
      <c r="C82" s="89" t="s">
        <v>1670</v>
      </c>
      <c r="D82" s="90">
        <v>0.311</v>
      </c>
      <c r="E82" s="100">
        <v>9932.9</v>
      </c>
      <c r="F82" s="100">
        <v>3089.13</v>
      </c>
    </row>
    <row r="83" spans="1:6" x14ac:dyDescent="0.25">
      <c r="A83" s="85"/>
      <c r="B83" s="85"/>
      <c r="C83" s="85"/>
      <c r="D83" s="421" t="s">
        <v>1674</v>
      </c>
      <c r="E83" s="421"/>
      <c r="F83" s="101">
        <v>5654.92</v>
      </c>
    </row>
    <row r="84" spans="1:6" x14ac:dyDescent="0.25">
      <c r="A84" s="78">
        <v>2</v>
      </c>
      <c r="B84" s="85"/>
      <c r="C84" s="411" t="s">
        <v>1675</v>
      </c>
      <c r="D84" s="411"/>
      <c r="E84" s="85"/>
      <c r="F84" s="85"/>
    </row>
    <row r="85" spans="1:6" ht="15.75" thickBot="1" x14ac:dyDescent="0.3">
      <c r="A85" s="91"/>
      <c r="B85" s="92" t="s">
        <v>1634</v>
      </c>
      <c r="C85" s="93" t="s">
        <v>1675</v>
      </c>
      <c r="D85" s="95">
        <v>2</v>
      </c>
      <c r="E85" s="102">
        <v>5654.92</v>
      </c>
      <c r="F85" s="95">
        <v>113.1</v>
      </c>
    </row>
    <row r="86" spans="1:6" x14ac:dyDescent="0.25">
      <c r="A86" s="85"/>
      <c r="B86" s="85"/>
      <c r="C86" s="85"/>
      <c r="D86" s="416" t="s">
        <v>1677</v>
      </c>
      <c r="E86" s="416"/>
      <c r="F86" s="103">
        <v>5768.02</v>
      </c>
    </row>
    <row r="88" spans="1:6" x14ac:dyDescent="0.25">
      <c r="A88" s="78" t="s">
        <v>1702</v>
      </c>
      <c r="B88" s="79" t="s">
        <v>1703</v>
      </c>
      <c r="C88" s="99">
        <v>42709.42</v>
      </c>
    </row>
    <row r="89" spans="1:6" ht="19.5" thickBot="1" x14ac:dyDescent="0.3">
      <c r="A89" s="81"/>
    </row>
    <row r="90" spans="1:6" ht="34.5" thickBot="1" x14ac:dyDescent="0.3">
      <c r="A90" s="82" t="s">
        <v>1704</v>
      </c>
    </row>
    <row r="91" spans="1:6" ht="18.75" x14ac:dyDescent="0.25">
      <c r="A91" s="81"/>
    </row>
    <row r="92" spans="1:6" ht="18.75" x14ac:dyDescent="0.25">
      <c r="A92" s="81"/>
    </row>
    <row r="93" spans="1:6" x14ac:dyDescent="0.25">
      <c r="A93" s="417" t="s">
        <v>1665</v>
      </c>
      <c r="B93" s="417" t="s">
        <v>21</v>
      </c>
      <c r="C93" s="417" t="s">
        <v>1540</v>
      </c>
      <c r="D93" s="419" t="s">
        <v>8</v>
      </c>
      <c r="E93" s="83" t="s">
        <v>11</v>
      </c>
      <c r="F93" s="83" t="s">
        <v>11</v>
      </c>
    </row>
    <row r="94" spans="1:6" ht="15.75" thickBot="1" x14ac:dyDescent="0.3">
      <c r="A94" s="418"/>
      <c r="B94" s="418"/>
      <c r="C94" s="418"/>
      <c r="D94" s="420"/>
      <c r="E94" s="84" t="s">
        <v>1666</v>
      </c>
      <c r="F94" s="84" t="s">
        <v>1667</v>
      </c>
    </row>
    <row r="95" spans="1:6" x14ac:dyDescent="0.25">
      <c r="A95" s="78">
        <v>1</v>
      </c>
      <c r="B95" s="85"/>
      <c r="C95" s="421" t="s">
        <v>137</v>
      </c>
      <c r="D95" s="421"/>
      <c r="E95" s="85"/>
      <c r="F95" s="85"/>
    </row>
    <row r="96" spans="1:6" x14ac:dyDescent="0.25">
      <c r="A96" s="87" t="s">
        <v>1700</v>
      </c>
      <c r="B96" s="88" t="s">
        <v>1669</v>
      </c>
      <c r="C96" s="89" t="s">
        <v>1701</v>
      </c>
      <c r="D96" s="107">
        <v>2.09</v>
      </c>
      <c r="E96" s="108">
        <v>10101.540000000001</v>
      </c>
      <c r="F96" s="108">
        <v>21112.22</v>
      </c>
    </row>
    <row r="97" spans="1:6" ht="15.75" thickBot="1" x14ac:dyDescent="0.3">
      <c r="A97" s="87" t="s">
        <v>1668</v>
      </c>
      <c r="B97" s="88" t="s">
        <v>1669</v>
      </c>
      <c r="C97" s="89" t="s">
        <v>1670</v>
      </c>
      <c r="D97" s="90">
        <v>2.09</v>
      </c>
      <c r="E97" s="100">
        <v>9932.9</v>
      </c>
      <c r="F97" s="100">
        <v>20759.759999999998</v>
      </c>
    </row>
    <row r="98" spans="1:6" x14ac:dyDescent="0.25">
      <c r="A98" s="85"/>
      <c r="B98" s="85"/>
      <c r="C98" s="85"/>
      <c r="D98" s="421" t="s">
        <v>1674</v>
      </c>
      <c r="E98" s="421"/>
      <c r="F98" s="101">
        <v>41871.980000000003</v>
      </c>
    </row>
    <row r="99" spans="1:6" x14ac:dyDescent="0.25">
      <c r="A99" s="78">
        <v>2</v>
      </c>
      <c r="B99" s="85"/>
      <c r="C99" s="411" t="s">
        <v>1675</v>
      </c>
      <c r="D99" s="411"/>
      <c r="E99" s="85"/>
      <c r="F99" s="85"/>
    </row>
    <row r="100" spans="1:6" ht="15.75" thickBot="1" x14ac:dyDescent="0.3">
      <c r="A100" s="91"/>
      <c r="B100" s="92" t="s">
        <v>1634</v>
      </c>
      <c r="C100" s="93" t="s">
        <v>1675</v>
      </c>
      <c r="D100" s="95">
        <v>2</v>
      </c>
      <c r="E100" s="102">
        <v>41871.980000000003</v>
      </c>
      <c r="F100" s="95">
        <v>837.44</v>
      </c>
    </row>
    <row r="101" spans="1:6" x14ac:dyDescent="0.25">
      <c r="A101" s="85"/>
      <c r="B101" s="85"/>
      <c r="C101" s="85"/>
      <c r="D101" s="416" t="s">
        <v>1677</v>
      </c>
      <c r="E101" s="416"/>
      <c r="F101" s="103">
        <v>42709.42</v>
      </c>
    </row>
    <row r="103" spans="1:6" x14ac:dyDescent="0.25">
      <c r="A103" s="78" t="s">
        <v>1702</v>
      </c>
      <c r="B103" s="79" t="s">
        <v>1703</v>
      </c>
      <c r="C103" s="99">
        <v>33869.5</v>
      </c>
    </row>
    <row r="104" spans="1:6" ht="19.5" thickBot="1" x14ac:dyDescent="0.3">
      <c r="A104" s="81"/>
    </row>
    <row r="105" spans="1:6" ht="34.5" thickBot="1" x14ac:dyDescent="0.3">
      <c r="A105" s="82" t="s">
        <v>1705</v>
      </c>
    </row>
    <row r="106" spans="1:6" ht="18.75" x14ac:dyDescent="0.25">
      <c r="A106" s="81"/>
    </row>
    <row r="107" spans="1:6" ht="18.75" x14ac:dyDescent="0.25">
      <c r="A107" s="81"/>
    </row>
    <row r="108" spans="1:6" x14ac:dyDescent="0.25">
      <c r="A108" s="417" t="s">
        <v>1665</v>
      </c>
      <c r="B108" s="417" t="s">
        <v>21</v>
      </c>
      <c r="C108" s="417" t="s">
        <v>1540</v>
      </c>
      <c r="D108" s="419" t="s">
        <v>8</v>
      </c>
      <c r="E108" s="83" t="s">
        <v>11</v>
      </c>
      <c r="F108" s="83" t="s">
        <v>11</v>
      </c>
    </row>
    <row r="109" spans="1:6" ht="15.75" thickBot="1" x14ac:dyDescent="0.3">
      <c r="A109" s="418"/>
      <c r="B109" s="418"/>
      <c r="C109" s="418"/>
      <c r="D109" s="420"/>
      <c r="E109" s="84" t="s">
        <v>1666</v>
      </c>
      <c r="F109" s="84" t="s">
        <v>1667</v>
      </c>
    </row>
    <row r="110" spans="1:6" x14ac:dyDescent="0.25">
      <c r="A110" s="78">
        <v>1</v>
      </c>
      <c r="B110" s="85"/>
      <c r="C110" s="421" t="s">
        <v>1706</v>
      </c>
      <c r="D110" s="421"/>
      <c r="E110" s="85"/>
      <c r="F110" s="85"/>
    </row>
    <row r="111" spans="1:6" x14ac:dyDescent="0.25">
      <c r="A111" s="87" t="s">
        <v>1707</v>
      </c>
      <c r="B111" s="88" t="s">
        <v>1669</v>
      </c>
      <c r="C111" s="89" t="s">
        <v>1708</v>
      </c>
      <c r="D111" s="107">
        <v>0.65</v>
      </c>
      <c r="E111" s="108">
        <v>7846.16</v>
      </c>
      <c r="F111" s="108">
        <v>5100</v>
      </c>
    </row>
    <row r="112" spans="1:6" ht="23.25" thickBot="1" x14ac:dyDescent="0.3">
      <c r="A112" s="87" t="s">
        <v>1709</v>
      </c>
      <c r="B112" s="88" t="s">
        <v>1669</v>
      </c>
      <c r="C112" s="89" t="s">
        <v>1710</v>
      </c>
      <c r="D112" s="90">
        <v>0.32500000000000001</v>
      </c>
      <c r="E112" s="100">
        <v>13307.7</v>
      </c>
      <c r="F112" s="100">
        <v>4325</v>
      </c>
    </row>
    <row r="113" spans="1:6" x14ac:dyDescent="0.25">
      <c r="A113" s="85"/>
      <c r="B113" s="85"/>
      <c r="C113" s="85"/>
      <c r="D113" s="421" t="s">
        <v>1711</v>
      </c>
      <c r="E113" s="421"/>
      <c r="F113" s="101">
        <v>9425</v>
      </c>
    </row>
    <row r="114" spans="1:6" x14ac:dyDescent="0.25">
      <c r="A114" s="78">
        <v>2</v>
      </c>
      <c r="B114" s="85"/>
      <c r="C114" s="411" t="s">
        <v>137</v>
      </c>
      <c r="D114" s="411"/>
      <c r="E114" s="85"/>
      <c r="F114" s="85"/>
    </row>
    <row r="115" spans="1:6" x14ac:dyDescent="0.25">
      <c r="A115" s="87" t="s">
        <v>1700</v>
      </c>
      <c r="B115" s="88" t="s">
        <v>1669</v>
      </c>
      <c r="C115" s="89" t="s">
        <v>1701</v>
      </c>
      <c r="D115" s="107">
        <v>1.2430000000000001</v>
      </c>
      <c r="E115" s="108">
        <v>10101.540000000001</v>
      </c>
      <c r="F115" s="108">
        <v>12556.21</v>
      </c>
    </row>
    <row r="116" spans="1:6" ht="15.75" thickBot="1" x14ac:dyDescent="0.3">
      <c r="A116" s="87" t="s">
        <v>1668</v>
      </c>
      <c r="B116" s="88" t="s">
        <v>1669</v>
      </c>
      <c r="C116" s="89" t="s">
        <v>1670</v>
      </c>
      <c r="D116" s="90">
        <v>1.1299999999999999</v>
      </c>
      <c r="E116" s="100">
        <v>9932.9</v>
      </c>
      <c r="F116" s="100">
        <v>11224.18</v>
      </c>
    </row>
    <row r="117" spans="1:6" x14ac:dyDescent="0.25">
      <c r="A117" s="85"/>
      <c r="B117" s="85"/>
      <c r="C117" s="85"/>
      <c r="D117" s="421" t="s">
        <v>1674</v>
      </c>
      <c r="E117" s="421"/>
      <c r="F117" s="101">
        <v>23780.39</v>
      </c>
    </row>
    <row r="118" spans="1:6" x14ac:dyDescent="0.25">
      <c r="A118" s="78">
        <v>3</v>
      </c>
      <c r="B118" s="85"/>
      <c r="C118" s="411" t="s">
        <v>1675</v>
      </c>
      <c r="D118" s="411"/>
      <c r="E118" s="85"/>
      <c r="F118" s="85"/>
    </row>
    <row r="119" spans="1:6" ht="15.75" thickBot="1" x14ac:dyDescent="0.3">
      <c r="A119" s="91"/>
      <c r="B119" s="92" t="s">
        <v>1634</v>
      </c>
      <c r="C119" s="93" t="s">
        <v>1675</v>
      </c>
      <c r="D119" s="95">
        <v>2</v>
      </c>
      <c r="E119" s="102">
        <v>33205.39</v>
      </c>
      <c r="F119" s="95">
        <v>664.11</v>
      </c>
    </row>
    <row r="120" spans="1:6" x14ac:dyDescent="0.25">
      <c r="A120" s="85"/>
      <c r="B120" s="85"/>
      <c r="C120" s="85"/>
      <c r="D120" s="416" t="s">
        <v>1712</v>
      </c>
      <c r="E120" s="416"/>
      <c r="F120" s="103">
        <v>33869.5</v>
      </c>
    </row>
    <row r="122" spans="1:6" x14ac:dyDescent="0.25">
      <c r="A122" s="78" t="s">
        <v>1591</v>
      </c>
      <c r="B122" s="79" t="s">
        <v>1713</v>
      </c>
      <c r="C122" s="99">
        <v>12878.76</v>
      </c>
    </row>
    <row r="123" spans="1:6" ht="19.5" thickBot="1" x14ac:dyDescent="0.3">
      <c r="A123" s="81"/>
    </row>
    <row r="124" spans="1:6" ht="68.25" thickBot="1" x14ac:dyDescent="0.3">
      <c r="A124" s="82" t="s">
        <v>1714</v>
      </c>
    </row>
    <row r="125" spans="1:6" ht="18.75" x14ac:dyDescent="0.25">
      <c r="A125" s="81"/>
    </row>
    <row r="126" spans="1:6" ht="18.75" x14ac:dyDescent="0.25">
      <c r="A126" s="81"/>
    </row>
    <row r="127" spans="1:6" x14ac:dyDescent="0.25">
      <c r="A127" s="417" t="s">
        <v>1665</v>
      </c>
      <c r="B127" s="417" t="s">
        <v>21</v>
      </c>
      <c r="C127" s="417" t="s">
        <v>1540</v>
      </c>
      <c r="D127" s="419" t="s">
        <v>8</v>
      </c>
      <c r="E127" s="83" t="s">
        <v>11</v>
      </c>
      <c r="F127" s="83" t="s">
        <v>11</v>
      </c>
    </row>
    <row r="128" spans="1:6" ht="15.75" thickBot="1" x14ac:dyDescent="0.3">
      <c r="A128" s="418"/>
      <c r="B128" s="418"/>
      <c r="C128" s="418"/>
      <c r="D128" s="420"/>
      <c r="E128" s="84" t="s">
        <v>1666</v>
      </c>
      <c r="F128" s="84" t="s">
        <v>1667</v>
      </c>
    </row>
    <row r="129" spans="1:6" x14ac:dyDescent="0.25">
      <c r="A129" s="78">
        <v>1</v>
      </c>
      <c r="B129" s="85"/>
      <c r="C129" s="421" t="s">
        <v>137</v>
      </c>
      <c r="D129" s="421"/>
      <c r="E129" s="85"/>
      <c r="F129" s="85"/>
    </row>
    <row r="130" spans="1:6" x14ac:dyDescent="0.25">
      <c r="A130" s="87" t="s">
        <v>1692</v>
      </c>
      <c r="B130" s="88" t="s">
        <v>1669</v>
      </c>
      <c r="C130" s="89" t="s">
        <v>1693</v>
      </c>
      <c r="D130" s="107">
        <v>0.497</v>
      </c>
      <c r="E130" s="108">
        <v>14232.9</v>
      </c>
      <c r="F130" s="108">
        <v>7073.75</v>
      </c>
    </row>
    <row r="131" spans="1:6" ht="15.75" thickBot="1" x14ac:dyDescent="0.3">
      <c r="A131" s="87" t="s">
        <v>1668</v>
      </c>
      <c r="B131" s="88" t="s">
        <v>1669</v>
      </c>
      <c r="C131" s="89" t="s">
        <v>1670</v>
      </c>
      <c r="D131" s="90">
        <v>0.55900000000000005</v>
      </c>
      <c r="E131" s="100">
        <v>9932.9</v>
      </c>
      <c r="F131" s="100">
        <v>5552.49</v>
      </c>
    </row>
    <row r="132" spans="1:6" x14ac:dyDescent="0.25">
      <c r="A132" s="85"/>
      <c r="B132" s="85"/>
      <c r="C132" s="85"/>
      <c r="D132" s="421" t="s">
        <v>1674</v>
      </c>
      <c r="E132" s="421"/>
      <c r="F132" s="101">
        <v>12626.24</v>
      </c>
    </row>
    <row r="133" spans="1:6" x14ac:dyDescent="0.25">
      <c r="A133" s="78">
        <v>2</v>
      </c>
      <c r="B133" s="85"/>
      <c r="C133" s="411" t="s">
        <v>1675</v>
      </c>
      <c r="D133" s="411"/>
      <c r="E133" s="85"/>
      <c r="F133" s="85"/>
    </row>
    <row r="134" spans="1:6" ht="15.75" thickBot="1" x14ac:dyDescent="0.3">
      <c r="A134" s="91"/>
      <c r="B134" s="92" t="s">
        <v>1634</v>
      </c>
      <c r="C134" s="93" t="s">
        <v>1675</v>
      </c>
      <c r="D134" s="95">
        <v>2</v>
      </c>
      <c r="E134" s="102">
        <v>12626.24</v>
      </c>
      <c r="F134" s="95">
        <v>252.52</v>
      </c>
    </row>
    <row r="135" spans="1:6" x14ac:dyDescent="0.25">
      <c r="A135" s="85"/>
      <c r="B135" s="85"/>
      <c r="C135" s="85"/>
      <c r="D135" s="416" t="s">
        <v>1677</v>
      </c>
      <c r="E135" s="416"/>
      <c r="F135" s="103">
        <v>12878.76</v>
      </c>
    </row>
    <row r="137" spans="1:6" x14ac:dyDescent="0.25">
      <c r="A137" s="78" t="s">
        <v>1591</v>
      </c>
      <c r="B137" s="79" t="s">
        <v>1715</v>
      </c>
      <c r="C137" s="99">
        <v>12681.01</v>
      </c>
    </row>
    <row r="138" spans="1:6" ht="19.5" thickBot="1" x14ac:dyDescent="0.3">
      <c r="A138" s="81"/>
    </row>
    <row r="139" spans="1:6" ht="68.25" thickBot="1" x14ac:dyDescent="0.3">
      <c r="A139" s="82" t="s">
        <v>1716</v>
      </c>
    </row>
    <row r="140" spans="1:6" ht="18.75" x14ac:dyDescent="0.25">
      <c r="A140" s="81"/>
    </row>
    <row r="141" spans="1:6" ht="18.75" x14ac:dyDescent="0.25">
      <c r="A141" s="81"/>
    </row>
    <row r="142" spans="1:6" x14ac:dyDescent="0.25">
      <c r="A142" s="417" t="s">
        <v>1665</v>
      </c>
      <c r="B142" s="417" t="s">
        <v>21</v>
      </c>
      <c r="C142" s="417" t="s">
        <v>1540</v>
      </c>
      <c r="D142" s="419" t="s">
        <v>8</v>
      </c>
      <c r="E142" s="83" t="s">
        <v>11</v>
      </c>
      <c r="F142" s="83" t="s">
        <v>11</v>
      </c>
    </row>
    <row r="143" spans="1:6" ht="15.75" thickBot="1" x14ac:dyDescent="0.3">
      <c r="A143" s="418"/>
      <c r="B143" s="418"/>
      <c r="C143" s="418"/>
      <c r="D143" s="420"/>
      <c r="E143" s="84" t="s">
        <v>1666</v>
      </c>
      <c r="F143" s="84" t="s">
        <v>1667</v>
      </c>
    </row>
    <row r="144" spans="1:6" x14ac:dyDescent="0.25">
      <c r="A144" s="78">
        <v>1</v>
      </c>
      <c r="B144" s="85"/>
      <c r="C144" s="421" t="s">
        <v>137</v>
      </c>
      <c r="D144" s="421"/>
      <c r="E144" s="85"/>
      <c r="F144" s="85"/>
    </row>
    <row r="145" spans="1:6" x14ac:dyDescent="0.25">
      <c r="A145" s="87" t="s">
        <v>1692</v>
      </c>
      <c r="B145" s="88" t="s">
        <v>1669</v>
      </c>
      <c r="C145" s="89" t="s">
        <v>1693</v>
      </c>
      <c r="D145" s="107">
        <v>0.54200000000000004</v>
      </c>
      <c r="E145" s="108">
        <v>14232.9</v>
      </c>
      <c r="F145" s="108">
        <v>7714.23</v>
      </c>
    </row>
    <row r="146" spans="1:6" ht="15.75" thickBot="1" x14ac:dyDescent="0.3">
      <c r="A146" s="87" t="s">
        <v>1668</v>
      </c>
      <c r="B146" s="88" t="s">
        <v>1669</v>
      </c>
      <c r="C146" s="89" t="s">
        <v>1670</v>
      </c>
      <c r="D146" s="90">
        <v>0.47499999999999998</v>
      </c>
      <c r="E146" s="100">
        <v>9932.9</v>
      </c>
      <c r="F146" s="100">
        <v>4718.13</v>
      </c>
    </row>
    <row r="147" spans="1:6" x14ac:dyDescent="0.25">
      <c r="A147" s="85"/>
      <c r="B147" s="85"/>
      <c r="C147" s="85"/>
      <c r="D147" s="421" t="s">
        <v>1674</v>
      </c>
      <c r="E147" s="421"/>
      <c r="F147" s="101">
        <v>12432.36</v>
      </c>
    </row>
    <row r="148" spans="1:6" x14ac:dyDescent="0.25">
      <c r="A148" s="78">
        <v>2</v>
      </c>
      <c r="B148" s="85"/>
      <c r="C148" s="411" t="s">
        <v>1675</v>
      </c>
      <c r="D148" s="411"/>
      <c r="E148" s="85"/>
      <c r="F148" s="85"/>
    </row>
    <row r="149" spans="1:6" ht="15.75" thickBot="1" x14ac:dyDescent="0.3">
      <c r="A149" s="91"/>
      <c r="B149" s="92" t="s">
        <v>1634</v>
      </c>
      <c r="C149" s="93" t="s">
        <v>1675</v>
      </c>
      <c r="D149" s="95">
        <v>2</v>
      </c>
      <c r="E149" s="102">
        <v>12432.36</v>
      </c>
      <c r="F149" s="95">
        <v>248.65</v>
      </c>
    </row>
    <row r="150" spans="1:6" x14ac:dyDescent="0.25">
      <c r="A150" s="85"/>
      <c r="B150" s="85"/>
      <c r="C150" s="85"/>
      <c r="D150" s="416" t="s">
        <v>1677</v>
      </c>
      <c r="E150" s="416"/>
      <c r="F150" s="103">
        <v>12681.01</v>
      </c>
    </row>
    <row r="152" spans="1:6" x14ac:dyDescent="0.25">
      <c r="A152" s="78" t="s">
        <v>1591</v>
      </c>
      <c r="B152" s="79" t="s">
        <v>1717</v>
      </c>
      <c r="C152" s="99">
        <v>10741.01</v>
      </c>
    </row>
    <row r="153" spans="1:6" ht="19.5" thickBot="1" x14ac:dyDescent="0.3">
      <c r="A153" s="81"/>
    </row>
    <row r="154" spans="1:6" ht="68.25" thickBot="1" x14ac:dyDescent="0.3">
      <c r="A154" s="82" t="s">
        <v>1718</v>
      </c>
    </row>
    <row r="155" spans="1:6" ht="18.75" x14ac:dyDescent="0.25">
      <c r="A155" s="81"/>
    </row>
    <row r="156" spans="1:6" ht="18.75" x14ac:dyDescent="0.25">
      <c r="A156" s="81"/>
    </row>
    <row r="157" spans="1:6" x14ac:dyDescent="0.25">
      <c r="A157" s="417" t="s">
        <v>1665</v>
      </c>
      <c r="B157" s="417" t="s">
        <v>21</v>
      </c>
      <c r="C157" s="417" t="s">
        <v>1540</v>
      </c>
      <c r="D157" s="419" t="s">
        <v>8</v>
      </c>
      <c r="E157" s="83" t="s">
        <v>11</v>
      </c>
      <c r="F157" s="83" t="s">
        <v>11</v>
      </c>
    </row>
    <row r="158" spans="1:6" ht="15.75" thickBot="1" x14ac:dyDescent="0.3">
      <c r="A158" s="418"/>
      <c r="B158" s="418"/>
      <c r="C158" s="418"/>
      <c r="D158" s="420"/>
      <c r="E158" s="84" t="s">
        <v>1666</v>
      </c>
      <c r="F158" s="84" t="s">
        <v>1667</v>
      </c>
    </row>
    <row r="159" spans="1:6" x14ac:dyDescent="0.25">
      <c r="A159" s="78">
        <v>1</v>
      </c>
      <c r="B159" s="85"/>
      <c r="C159" s="421" t="s">
        <v>137</v>
      </c>
      <c r="D159" s="421"/>
      <c r="E159" s="85"/>
      <c r="F159" s="85"/>
    </row>
    <row r="160" spans="1:6" x14ac:dyDescent="0.25">
      <c r="A160" s="87" t="s">
        <v>1692</v>
      </c>
      <c r="B160" s="88" t="s">
        <v>1669</v>
      </c>
      <c r="C160" s="89" t="s">
        <v>1693</v>
      </c>
      <c r="D160" s="107">
        <v>0.497</v>
      </c>
      <c r="E160" s="108">
        <v>14232.9</v>
      </c>
      <c r="F160" s="108">
        <v>7073.75</v>
      </c>
    </row>
    <row r="161" spans="1:6" ht="15.75" thickBot="1" x14ac:dyDescent="0.3">
      <c r="A161" s="87" t="s">
        <v>1668</v>
      </c>
      <c r="B161" s="88" t="s">
        <v>1669</v>
      </c>
      <c r="C161" s="89" t="s">
        <v>1670</v>
      </c>
      <c r="D161" s="90">
        <v>0.34799999999999998</v>
      </c>
      <c r="E161" s="100">
        <v>9932.9</v>
      </c>
      <c r="F161" s="100">
        <v>3456.65</v>
      </c>
    </row>
    <row r="162" spans="1:6" x14ac:dyDescent="0.25">
      <c r="A162" s="85"/>
      <c r="B162" s="85"/>
      <c r="C162" s="85"/>
      <c r="D162" s="421" t="s">
        <v>1674</v>
      </c>
      <c r="E162" s="421"/>
      <c r="F162" s="101">
        <v>10530.4</v>
      </c>
    </row>
    <row r="163" spans="1:6" x14ac:dyDescent="0.25">
      <c r="A163" s="78">
        <v>2</v>
      </c>
      <c r="B163" s="85"/>
      <c r="C163" s="411" t="s">
        <v>1675</v>
      </c>
      <c r="D163" s="411"/>
      <c r="E163" s="85"/>
      <c r="F163" s="85"/>
    </row>
    <row r="164" spans="1:6" ht="15.75" thickBot="1" x14ac:dyDescent="0.3">
      <c r="A164" s="91"/>
      <c r="B164" s="92" t="s">
        <v>1634</v>
      </c>
      <c r="C164" s="93" t="s">
        <v>1675</v>
      </c>
      <c r="D164" s="95">
        <v>2</v>
      </c>
      <c r="E164" s="102">
        <v>10530.4</v>
      </c>
      <c r="F164" s="95">
        <v>210.61</v>
      </c>
    </row>
    <row r="165" spans="1:6" x14ac:dyDescent="0.25">
      <c r="A165" s="85"/>
      <c r="B165" s="85"/>
      <c r="C165" s="85"/>
      <c r="D165" s="416" t="s">
        <v>1677</v>
      </c>
      <c r="E165" s="416"/>
      <c r="F165" s="103">
        <v>10741.01</v>
      </c>
    </row>
    <row r="167" spans="1:6" x14ac:dyDescent="0.25">
      <c r="A167" s="78" t="s">
        <v>1591</v>
      </c>
      <c r="B167" s="79" t="s">
        <v>1719</v>
      </c>
      <c r="C167" s="99">
        <v>24352.560000000001</v>
      </c>
    </row>
    <row r="168" spans="1:6" ht="19.5" thickBot="1" x14ac:dyDescent="0.3">
      <c r="A168" s="81"/>
    </row>
    <row r="169" spans="1:6" ht="68.25" thickBot="1" x14ac:dyDescent="0.3">
      <c r="A169" s="82" t="s">
        <v>1720</v>
      </c>
    </row>
    <row r="170" spans="1:6" ht="18.75" x14ac:dyDescent="0.25">
      <c r="A170" s="81"/>
    </row>
    <row r="171" spans="1:6" ht="18.75" x14ac:dyDescent="0.25">
      <c r="A171" s="81"/>
    </row>
    <row r="172" spans="1:6" x14ac:dyDescent="0.25">
      <c r="A172" s="417" t="s">
        <v>1665</v>
      </c>
      <c r="B172" s="417" t="s">
        <v>21</v>
      </c>
      <c r="C172" s="417" t="s">
        <v>1540</v>
      </c>
      <c r="D172" s="419" t="s">
        <v>8</v>
      </c>
      <c r="E172" s="83" t="s">
        <v>11</v>
      </c>
      <c r="F172" s="83" t="s">
        <v>11</v>
      </c>
    </row>
    <row r="173" spans="1:6" ht="15.75" thickBot="1" x14ac:dyDescent="0.3">
      <c r="A173" s="418"/>
      <c r="B173" s="418"/>
      <c r="C173" s="418"/>
      <c r="D173" s="420"/>
      <c r="E173" s="84" t="s">
        <v>1666</v>
      </c>
      <c r="F173" s="84" t="s">
        <v>1667</v>
      </c>
    </row>
    <row r="174" spans="1:6" x14ac:dyDescent="0.25">
      <c r="A174" s="78">
        <v>1</v>
      </c>
      <c r="B174" s="85"/>
      <c r="C174" s="421" t="s">
        <v>137</v>
      </c>
      <c r="D174" s="421"/>
      <c r="E174" s="85"/>
      <c r="F174" s="85"/>
    </row>
    <row r="175" spans="1:6" x14ac:dyDescent="0.25">
      <c r="A175" s="87" t="s">
        <v>1692</v>
      </c>
      <c r="B175" s="88" t="s">
        <v>1669</v>
      </c>
      <c r="C175" s="89" t="s">
        <v>1693</v>
      </c>
      <c r="D175" s="107">
        <v>0.54200000000000004</v>
      </c>
      <c r="E175" s="108">
        <v>14232.9</v>
      </c>
      <c r="F175" s="108">
        <v>7714.23</v>
      </c>
    </row>
    <row r="176" spans="1:6" ht="15.75" thickBot="1" x14ac:dyDescent="0.3">
      <c r="A176" s="87" t="s">
        <v>1668</v>
      </c>
      <c r="B176" s="88" t="s">
        <v>1669</v>
      </c>
      <c r="C176" s="89" t="s">
        <v>1670</v>
      </c>
      <c r="D176" s="90">
        <v>1.627</v>
      </c>
      <c r="E176" s="100">
        <v>9932.9</v>
      </c>
      <c r="F176" s="100">
        <v>16160.83</v>
      </c>
    </row>
    <row r="177" spans="1:6" x14ac:dyDescent="0.25">
      <c r="A177" s="85"/>
      <c r="B177" s="85"/>
      <c r="C177" s="85"/>
      <c r="D177" s="421" t="s">
        <v>1674</v>
      </c>
      <c r="E177" s="421"/>
      <c r="F177" s="101">
        <v>23875.06</v>
      </c>
    </row>
    <row r="178" spans="1:6" x14ac:dyDescent="0.25">
      <c r="A178" s="78">
        <v>2</v>
      </c>
      <c r="B178" s="85"/>
      <c r="C178" s="411" t="s">
        <v>1675</v>
      </c>
      <c r="D178" s="411"/>
      <c r="E178" s="85"/>
      <c r="F178" s="85"/>
    </row>
    <row r="179" spans="1:6" ht="15.75" thickBot="1" x14ac:dyDescent="0.3">
      <c r="A179" s="91"/>
      <c r="B179" s="92" t="s">
        <v>1634</v>
      </c>
      <c r="C179" s="93" t="s">
        <v>1675</v>
      </c>
      <c r="D179" s="95">
        <v>2</v>
      </c>
      <c r="E179" s="102">
        <v>23875.06</v>
      </c>
      <c r="F179" s="95">
        <v>477.5</v>
      </c>
    </row>
    <row r="180" spans="1:6" x14ac:dyDescent="0.25">
      <c r="A180" s="85"/>
      <c r="B180" s="85"/>
      <c r="C180" s="85"/>
      <c r="D180" s="416" t="s">
        <v>1677</v>
      </c>
      <c r="E180" s="416"/>
      <c r="F180" s="103">
        <v>24352.560000000001</v>
      </c>
    </row>
    <row r="182" spans="1:6" x14ac:dyDescent="0.25">
      <c r="A182" s="78" t="s">
        <v>1591</v>
      </c>
      <c r="B182" s="79" t="s">
        <v>1719</v>
      </c>
      <c r="C182" s="99">
        <v>17285.990000000002</v>
      </c>
    </row>
    <row r="183" spans="1:6" ht="19.5" thickBot="1" x14ac:dyDescent="0.3">
      <c r="A183" s="81"/>
    </row>
    <row r="184" spans="1:6" ht="68.25" thickBot="1" x14ac:dyDescent="0.3">
      <c r="A184" s="82" t="s">
        <v>1721</v>
      </c>
    </row>
    <row r="185" spans="1:6" ht="18.75" x14ac:dyDescent="0.25">
      <c r="A185" s="81"/>
    </row>
    <row r="186" spans="1:6" ht="18.75" x14ac:dyDescent="0.25">
      <c r="A186" s="81"/>
    </row>
    <row r="187" spans="1:6" x14ac:dyDescent="0.25">
      <c r="A187" s="417" t="s">
        <v>1665</v>
      </c>
      <c r="B187" s="417" t="s">
        <v>21</v>
      </c>
      <c r="C187" s="417" t="s">
        <v>1540</v>
      </c>
      <c r="D187" s="419" t="s">
        <v>8</v>
      </c>
      <c r="E187" s="83" t="s">
        <v>11</v>
      </c>
      <c r="F187" s="83" t="s">
        <v>11</v>
      </c>
    </row>
    <row r="188" spans="1:6" ht="15.75" thickBot="1" x14ac:dyDescent="0.3">
      <c r="A188" s="418"/>
      <c r="B188" s="418"/>
      <c r="C188" s="418"/>
      <c r="D188" s="420"/>
      <c r="E188" s="84" t="s">
        <v>1666</v>
      </c>
      <c r="F188" s="84" t="s">
        <v>1667</v>
      </c>
    </row>
    <row r="189" spans="1:6" x14ac:dyDescent="0.25">
      <c r="A189" s="78">
        <v>1</v>
      </c>
      <c r="B189" s="85"/>
      <c r="C189" s="421" t="s">
        <v>137</v>
      </c>
      <c r="D189" s="421"/>
      <c r="E189" s="85"/>
      <c r="F189" s="85"/>
    </row>
    <row r="190" spans="1:6" x14ac:dyDescent="0.25">
      <c r="A190" s="87" t="s">
        <v>1692</v>
      </c>
      <c r="B190" s="88" t="s">
        <v>1669</v>
      </c>
      <c r="C190" s="89" t="s">
        <v>1693</v>
      </c>
      <c r="D190" s="107">
        <v>0.497</v>
      </c>
      <c r="E190" s="108">
        <v>14232.9</v>
      </c>
      <c r="F190" s="108">
        <v>7073.75</v>
      </c>
    </row>
    <row r="191" spans="1:6" ht="15.75" thickBot="1" x14ac:dyDescent="0.3">
      <c r="A191" s="87" t="s">
        <v>1668</v>
      </c>
      <c r="B191" s="88" t="s">
        <v>1669</v>
      </c>
      <c r="C191" s="89" t="s">
        <v>1670</v>
      </c>
      <c r="D191" s="90">
        <v>0.99399999999999999</v>
      </c>
      <c r="E191" s="100">
        <v>9932.9</v>
      </c>
      <c r="F191" s="100">
        <v>9873.2999999999993</v>
      </c>
    </row>
    <row r="192" spans="1:6" x14ac:dyDescent="0.25">
      <c r="A192" s="85"/>
      <c r="B192" s="85"/>
      <c r="C192" s="85"/>
      <c r="D192" s="421" t="s">
        <v>1674</v>
      </c>
      <c r="E192" s="421"/>
      <c r="F192" s="101">
        <v>16947.05</v>
      </c>
    </row>
    <row r="193" spans="1:6" x14ac:dyDescent="0.25">
      <c r="A193" s="78">
        <v>2</v>
      </c>
      <c r="B193" s="85"/>
      <c r="C193" s="411" t="s">
        <v>1675</v>
      </c>
      <c r="D193" s="411"/>
      <c r="E193" s="85"/>
      <c r="F193" s="85"/>
    </row>
    <row r="194" spans="1:6" ht="15.75" thickBot="1" x14ac:dyDescent="0.3">
      <c r="A194" s="91"/>
      <c r="B194" s="92" t="s">
        <v>1634</v>
      </c>
      <c r="C194" s="93" t="s">
        <v>1675</v>
      </c>
      <c r="D194" s="95">
        <v>2</v>
      </c>
      <c r="E194" s="102">
        <v>16947.05</v>
      </c>
      <c r="F194" s="95">
        <v>338.94</v>
      </c>
    </row>
    <row r="195" spans="1:6" x14ac:dyDescent="0.25">
      <c r="A195" s="85"/>
      <c r="B195" s="85"/>
      <c r="C195" s="85"/>
      <c r="D195" s="416" t="s">
        <v>1677</v>
      </c>
      <c r="E195" s="416"/>
      <c r="F195" s="103">
        <v>17285.990000000002</v>
      </c>
    </row>
    <row r="197" spans="1:6" x14ac:dyDescent="0.25">
      <c r="A197" s="78" t="s">
        <v>1591</v>
      </c>
      <c r="B197" s="79" t="s">
        <v>1719</v>
      </c>
      <c r="C197" s="99">
        <v>13743.95</v>
      </c>
    </row>
    <row r="198" spans="1:6" ht="19.5" thickBot="1" x14ac:dyDescent="0.3">
      <c r="A198" s="81"/>
    </row>
    <row r="199" spans="1:6" ht="68.25" thickBot="1" x14ac:dyDescent="0.3">
      <c r="A199" s="82" t="s">
        <v>1722</v>
      </c>
    </row>
    <row r="200" spans="1:6" ht="18.75" x14ac:dyDescent="0.25">
      <c r="A200" s="81"/>
    </row>
    <row r="201" spans="1:6" ht="18.75" x14ac:dyDescent="0.25">
      <c r="A201" s="81"/>
    </row>
    <row r="202" spans="1:6" x14ac:dyDescent="0.25">
      <c r="A202" s="417" t="s">
        <v>1665</v>
      </c>
      <c r="B202" s="417" t="s">
        <v>21</v>
      </c>
      <c r="C202" s="417" t="s">
        <v>1540</v>
      </c>
      <c r="D202" s="419" t="s">
        <v>8</v>
      </c>
      <c r="E202" s="83" t="s">
        <v>11</v>
      </c>
      <c r="F202" s="83" t="s">
        <v>11</v>
      </c>
    </row>
    <row r="203" spans="1:6" ht="15.75" thickBot="1" x14ac:dyDescent="0.3">
      <c r="A203" s="418"/>
      <c r="B203" s="418"/>
      <c r="C203" s="418"/>
      <c r="D203" s="420"/>
      <c r="E203" s="84" t="s">
        <v>1666</v>
      </c>
      <c r="F203" s="84" t="s">
        <v>1667</v>
      </c>
    </row>
    <row r="204" spans="1:6" x14ac:dyDescent="0.25">
      <c r="A204" s="78">
        <v>1</v>
      </c>
      <c r="B204" s="85"/>
      <c r="C204" s="421" t="s">
        <v>137</v>
      </c>
      <c r="D204" s="421"/>
      <c r="E204" s="85"/>
      <c r="F204" s="85"/>
    </row>
    <row r="205" spans="1:6" x14ac:dyDescent="0.25">
      <c r="A205" s="87" t="s">
        <v>1692</v>
      </c>
      <c r="B205" s="88" t="s">
        <v>1669</v>
      </c>
      <c r="C205" s="89" t="s">
        <v>1693</v>
      </c>
      <c r="D205" s="107">
        <v>0.58799999999999997</v>
      </c>
      <c r="E205" s="108">
        <v>14232.9</v>
      </c>
      <c r="F205" s="108">
        <v>8368.9500000000007</v>
      </c>
    </row>
    <row r="206" spans="1:6" ht="15.75" thickBot="1" x14ac:dyDescent="0.3">
      <c r="A206" s="87" t="s">
        <v>1668</v>
      </c>
      <c r="B206" s="88" t="s">
        <v>1669</v>
      </c>
      <c r="C206" s="89" t="s">
        <v>1670</v>
      </c>
      <c r="D206" s="90">
        <v>0.51400000000000001</v>
      </c>
      <c r="E206" s="100">
        <v>9932.9</v>
      </c>
      <c r="F206" s="100">
        <v>5105.51</v>
      </c>
    </row>
    <row r="207" spans="1:6" x14ac:dyDescent="0.25">
      <c r="A207" s="85"/>
      <c r="B207" s="85"/>
      <c r="C207" s="85"/>
      <c r="D207" s="421" t="s">
        <v>1674</v>
      </c>
      <c r="E207" s="421"/>
      <c r="F207" s="101">
        <v>13474.46</v>
      </c>
    </row>
    <row r="208" spans="1:6" x14ac:dyDescent="0.25">
      <c r="A208" s="78">
        <v>2</v>
      </c>
      <c r="B208" s="85"/>
      <c r="C208" s="411" t="s">
        <v>1675</v>
      </c>
      <c r="D208" s="411"/>
      <c r="E208" s="85"/>
      <c r="F208" s="85"/>
    </row>
    <row r="209" spans="1:6" ht="15.75" thickBot="1" x14ac:dyDescent="0.3">
      <c r="A209" s="91"/>
      <c r="B209" s="92" t="s">
        <v>1634</v>
      </c>
      <c r="C209" s="93" t="s">
        <v>1675</v>
      </c>
      <c r="D209" s="95">
        <v>2</v>
      </c>
      <c r="E209" s="102">
        <v>13474.46</v>
      </c>
      <c r="F209" s="95">
        <v>269.49</v>
      </c>
    </row>
    <row r="210" spans="1:6" x14ac:dyDescent="0.25">
      <c r="A210" s="85"/>
      <c r="B210" s="85"/>
      <c r="C210" s="85"/>
      <c r="D210" s="416" t="s">
        <v>1677</v>
      </c>
      <c r="E210" s="416"/>
      <c r="F210" s="103">
        <v>13743.95</v>
      </c>
    </row>
    <row r="212" spans="1:6" x14ac:dyDescent="0.25">
      <c r="A212" s="78" t="s">
        <v>1591</v>
      </c>
      <c r="B212" s="79" t="s">
        <v>1719</v>
      </c>
      <c r="C212" s="99">
        <v>11622.45</v>
      </c>
    </row>
    <row r="213" spans="1:6" ht="19.5" thickBot="1" x14ac:dyDescent="0.3">
      <c r="A213" s="81"/>
    </row>
    <row r="214" spans="1:6" ht="68.25" thickBot="1" x14ac:dyDescent="0.3">
      <c r="A214" s="82" t="s">
        <v>1723</v>
      </c>
    </row>
    <row r="215" spans="1:6" ht="18.75" x14ac:dyDescent="0.25">
      <c r="A215" s="81"/>
    </row>
    <row r="216" spans="1:6" ht="18.75" x14ac:dyDescent="0.25">
      <c r="A216" s="81"/>
    </row>
    <row r="217" spans="1:6" x14ac:dyDescent="0.25">
      <c r="A217" s="417" t="s">
        <v>1665</v>
      </c>
      <c r="B217" s="417" t="s">
        <v>21</v>
      </c>
      <c r="C217" s="417" t="s">
        <v>1540</v>
      </c>
      <c r="D217" s="419" t="s">
        <v>8</v>
      </c>
      <c r="E217" s="83" t="s">
        <v>11</v>
      </c>
      <c r="F217" s="83" t="s">
        <v>11</v>
      </c>
    </row>
    <row r="218" spans="1:6" ht="15.75" thickBot="1" x14ac:dyDescent="0.3">
      <c r="A218" s="418"/>
      <c r="B218" s="418"/>
      <c r="C218" s="418"/>
      <c r="D218" s="420"/>
      <c r="E218" s="84" t="s">
        <v>1666</v>
      </c>
      <c r="F218" s="84" t="s">
        <v>1667</v>
      </c>
    </row>
    <row r="219" spans="1:6" x14ac:dyDescent="0.25">
      <c r="A219" s="78">
        <v>1</v>
      </c>
      <c r="B219" s="85"/>
      <c r="C219" s="421" t="s">
        <v>137</v>
      </c>
      <c r="D219" s="421"/>
      <c r="E219" s="85"/>
      <c r="F219" s="85"/>
    </row>
    <row r="220" spans="1:6" x14ac:dyDescent="0.25">
      <c r="A220" s="87" t="s">
        <v>1692</v>
      </c>
      <c r="B220" s="88" t="s">
        <v>1669</v>
      </c>
      <c r="C220" s="89" t="s">
        <v>1693</v>
      </c>
      <c r="D220" s="107">
        <v>0.497</v>
      </c>
      <c r="E220" s="108">
        <v>14232.9</v>
      </c>
      <c r="F220" s="108">
        <v>7073.75</v>
      </c>
    </row>
    <row r="221" spans="1:6" ht="15.75" thickBot="1" x14ac:dyDescent="0.3">
      <c r="A221" s="87" t="s">
        <v>1668</v>
      </c>
      <c r="B221" s="88" t="s">
        <v>1669</v>
      </c>
      <c r="C221" s="89" t="s">
        <v>1670</v>
      </c>
      <c r="D221" s="90">
        <v>0.435</v>
      </c>
      <c r="E221" s="100">
        <v>9932.9</v>
      </c>
      <c r="F221" s="100">
        <v>4320.8100000000004</v>
      </c>
    </row>
    <row r="222" spans="1:6" x14ac:dyDescent="0.25">
      <c r="A222" s="85"/>
      <c r="B222" s="85"/>
      <c r="C222" s="85"/>
      <c r="D222" s="421" t="s">
        <v>1674</v>
      </c>
      <c r="E222" s="421"/>
      <c r="F222" s="101">
        <v>11394.56</v>
      </c>
    </row>
    <row r="223" spans="1:6" x14ac:dyDescent="0.25">
      <c r="A223" s="78">
        <v>2</v>
      </c>
      <c r="B223" s="85"/>
      <c r="C223" s="411" t="s">
        <v>1675</v>
      </c>
      <c r="D223" s="411"/>
      <c r="E223" s="85"/>
      <c r="F223" s="85"/>
    </row>
    <row r="224" spans="1:6" ht="15.75" thickBot="1" x14ac:dyDescent="0.3">
      <c r="A224" s="91"/>
      <c r="B224" s="92" t="s">
        <v>1634</v>
      </c>
      <c r="C224" s="93" t="s">
        <v>1675</v>
      </c>
      <c r="D224" s="95">
        <v>2</v>
      </c>
      <c r="E224" s="102">
        <v>11394.56</v>
      </c>
      <c r="F224" s="95">
        <v>227.89</v>
      </c>
    </row>
    <row r="225" spans="1:6" x14ac:dyDescent="0.25">
      <c r="A225" s="85"/>
      <c r="B225" s="85"/>
      <c r="C225" s="85"/>
      <c r="D225" s="416" t="s">
        <v>1677</v>
      </c>
      <c r="E225" s="416"/>
      <c r="F225" s="103">
        <v>11622.45</v>
      </c>
    </row>
    <row r="226" spans="1:6" ht="15.75" thickBot="1" x14ac:dyDescent="0.3"/>
    <row r="227" spans="1:6" ht="23.25" thickBot="1" x14ac:dyDescent="0.3">
      <c r="A227" s="82" t="s">
        <v>1724</v>
      </c>
    </row>
    <row r="228" spans="1:6" ht="18.75" x14ac:dyDescent="0.25">
      <c r="A228" s="81"/>
    </row>
    <row r="229" spans="1:6" ht="18.75" x14ac:dyDescent="0.25">
      <c r="A229" s="81"/>
    </row>
    <row r="230" spans="1:6" x14ac:dyDescent="0.25">
      <c r="A230" s="417" t="s">
        <v>1665</v>
      </c>
      <c r="B230" s="417" t="s">
        <v>21</v>
      </c>
      <c r="C230" s="417" t="s">
        <v>1540</v>
      </c>
      <c r="D230" s="419" t="s">
        <v>8</v>
      </c>
      <c r="E230" s="83" t="s">
        <v>11</v>
      </c>
      <c r="F230" s="83" t="s">
        <v>11</v>
      </c>
    </row>
    <row r="231" spans="1:6" ht="15.75" thickBot="1" x14ac:dyDescent="0.3">
      <c r="A231" s="418"/>
      <c r="B231" s="418"/>
      <c r="C231" s="418"/>
      <c r="D231" s="420"/>
      <c r="E231" s="84" t="s">
        <v>1666</v>
      </c>
      <c r="F231" s="84" t="s">
        <v>1667</v>
      </c>
    </row>
    <row r="232" spans="1:6" x14ac:dyDescent="0.25">
      <c r="A232" s="78">
        <v>1</v>
      </c>
      <c r="B232" s="85"/>
      <c r="C232" s="421" t="s">
        <v>137</v>
      </c>
      <c r="D232" s="421"/>
      <c r="E232" s="85"/>
      <c r="F232" s="85"/>
    </row>
    <row r="233" spans="1:6" ht="15.75" thickBot="1" x14ac:dyDescent="0.3">
      <c r="A233" s="87" t="s">
        <v>1682</v>
      </c>
      <c r="B233" s="88" t="s">
        <v>1669</v>
      </c>
      <c r="C233" s="89" t="s">
        <v>1683</v>
      </c>
      <c r="D233" s="90">
        <v>0.11899999999999999</v>
      </c>
      <c r="E233" s="100">
        <v>10301.5</v>
      </c>
      <c r="F233" s="100">
        <v>1225.8800000000001</v>
      </c>
    </row>
    <row r="234" spans="1:6" x14ac:dyDescent="0.25">
      <c r="A234" s="85"/>
      <c r="B234" s="85"/>
      <c r="C234" s="85"/>
      <c r="D234" s="421" t="s">
        <v>1674</v>
      </c>
      <c r="E234" s="421"/>
      <c r="F234" s="101">
        <v>1225.8800000000001</v>
      </c>
    </row>
    <row r="235" spans="1:6" x14ac:dyDescent="0.25">
      <c r="A235" s="78">
        <v>2</v>
      </c>
      <c r="B235" s="85"/>
      <c r="C235" s="411" t="s">
        <v>1675</v>
      </c>
      <c r="D235" s="411"/>
      <c r="E235" s="85"/>
      <c r="F235" s="85"/>
    </row>
    <row r="236" spans="1:6" ht="15.75" thickBot="1" x14ac:dyDescent="0.3">
      <c r="A236" s="91"/>
      <c r="B236" s="92" t="s">
        <v>1634</v>
      </c>
      <c r="C236" s="93" t="s">
        <v>1675</v>
      </c>
      <c r="D236" s="95">
        <v>2</v>
      </c>
      <c r="E236" s="102">
        <v>1225.8800000000001</v>
      </c>
      <c r="F236" s="95">
        <v>24.52</v>
      </c>
    </row>
    <row r="237" spans="1:6" x14ac:dyDescent="0.25">
      <c r="A237" s="85"/>
      <c r="B237" s="85"/>
      <c r="C237" s="85"/>
      <c r="D237" s="416" t="s">
        <v>1677</v>
      </c>
      <c r="E237" s="416"/>
      <c r="F237" s="103">
        <v>1250.4000000000001</v>
      </c>
    </row>
    <row r="239" spans="1:6" x14ac:dyDescent="0.25">
      <c r="A239" s="78" t="s">
        <v>1591</v>
      </c>
      <c r="B239" s="79" t="s">
        <v>1679</v>
      </c>
      <c r="C239" s="99">
        <v>2910.59</v>
      </c>
    </row>
    <row r="240" spans="1:6" ht="19.5" thickBot="1" x14ac:dyDescent="0.3">
      <c r="A240" s="81"/>
    </row>
    <row r="241" spans="1:6" ht="34.5" thickBot="1" x14ac:dyDescent="0.3">
      <c r="A241" s="82" t="s">
        <v>1725</v>
      </c>
    </row>
    <row r="242" spans="1:6" ht="18.75" x14ac:dyDescent="0.25">
      <c r="A242" s="81"/>
    </row>
    <row r="243" spans="1:6" ht="18.75" x14ac:dyDescent="0.25">
      <c r="A243" s="81"/>
    </row>
    <row r="244" spans="1:6" x14ac:dyDescent="0.25">
      <c r="A244" s="417" t="s">
        <v>1665</v>
      </c>
      <c r="B244" s="417" t="s">
        <v>21</v>
      </c>
      <c r="C244" s="417" t="s">
        <v>1540</v>
      </c>
      <c r="D244" s="419" t="s">
        <v>8</v>
      </c>
      <c r="E244" s="83" t="s">
        <v>11</v>
      </c>
      <c r="F244" s="83" t="s">
        <v>11</v>
      </c>
    </row>
    <row r="245" spans="1:6" ht="15.75" thickBot="1" x14ac:dyDescent="0.3">
      <c r="A245" s="418"/>
      <c r="B245" s="418"/>
      <c r="C245" s="418"/>
      <c r="D245" s="420"/>
      <c r="E245" s="84" t="s">
        <v>1666</v>
      </c>
      <c r="F245" s="84" t="s">
        <v>1667</v>
      </c>
    </row>
    <row r="246" spans="1:6" x14ac:dyDescent="0.25">
      <c r="A246" s="78">
        <v>1</v>
      </c>
      <c r="B246" s="85"/>
      <c r="C246" s="421" t="s">
        <v>137</v>
      </c>
      <c r="D246" s="421"/>
      <c r="E246" s="85"/>
      <c r="F246" s="85"/>
    </row>
    <row r="247" spans="1:6" ht="15.75" thickBot="1" x14ac:dyDescent="0.3">
      <c r="A247" s="87" t="s">
        <v>1682</v>
      </c>
      <c r="B247" s="88" t="s">
        <v>1669</v>
      </c>
      <c r="C247" s="89" t="s">
        <v>1683</v>
      </c>
      <c r="D247" s="90">
        <v>0.27700000000000002</v>
      </c>
      <c r="E247" s="100">
        <v>10301.5</v>
      </c>
      <c r="F247" s="100">
        <v>2853.52</v>
      </c>
    </row>
    <row r="248" spans="1:6" x14ac:dyDescent="0.25">
      <c r="A248" s="85"/>
      <c r="B248" s="85"/>
      <c r="C248" s="85"/>
      <c r="D248" s="421" t="s">
        <v>1674</v>
      </c>
      <c r="E248" s="421"/>
      <c r="F248" s="101">
        <v>2853.52</v>
      </c>
    </row>
    <row r="249" spans="1:6" x14ac:dyDescent="0.25">
      <c r="A249" s="78">
        <v>2</v>
      </c>
      <c r="B249" s="85"/>
      <c r="C249" s="411" t="s">
        <v>1675</v>
      </c>
      <c r="D249" s="411"/>
      <c r="E249" s="85"/>
      <c r="F249" s="85"/>
    </row>
    <row r="250" spans="1:6" ht="15.75" thickBot="1" x14ac:dyDescent="0.3">
      <c r="A250" s="91"/>
      <c r="B250" s="92" t="s">
        <v>1634</v>
      </c>
      <c r="C250" s="93" t="s">
        <v>1675</v>
      </c>
      <c r="D250" s="95">
        <v>2</v>
      </c>
      <c r="E250" s="102">
        <v>2853.52</v>
      </c>
      <c r="F250" s="95">
        <v>57.07</v>
      </c>
    </row>
    <row r="251" spans="1:6" x14ac:dyDescent="0.25">
      <c r="A251" s="85"/>
      <c r="B251" s="85"/>
      <c r="C251" s="85"/>
      <c r="D251" s="416" t="s">
        <v>1677</v>
      </c>
      <c r="E251" s="416"/>
      <c r="F251" s="103">
        <v>2910.59</v>
      </c>
    </row>
    <row r="253" spans="1:6" x14ac:dyDescent="0.25">
      <c r="A253" s="78" t="s">
        <v>1591</v>
      </c>
      <c r="B253" s="79" t="s">
        <v>1679</v>
      </c>
      <c r="C253" s="99">
        <v>6651.27</v>
      </c>
    </row>
    <row r="254" spans="1:6" ht="19.5" thickBot="1" x14ac:dyDescent="0.3">
      <c r="A254" s="81"/>
    </row>
    <row r="255" spans="1:6" ht="23.25" thickBot="1" x14ac:dyDescent="0.3">
      <c r="A255" s="82" t="s">
        <v>1726</v>
      </c>
    </row>
    <row r="256" spans="1:6" ht="18.75" x14ac:dyDescent="0.25">
      <c r="A256" s="81"/>
    </row>
    <row r="257" spans="1:6" ht="18.75" x14ac:dyDescent="0.25">
      <c r="A257" s="81"/>
    </row>
    <row r="258" spans="1:6" x14ac:dyDescent="0.25">
      <c r="A258" s="417" t="s">
        <v>1665</v>
      </c>
      <c r="B258" s="417" t="s">
        <v>21</v>
      </c>
      <c r="C258" s="417" t="s">
        <v>1540</v>
      </c>
      <c r="D258" s="419" t="s">
        <v>8</v>
      </c>
      <c r="E258" s="83" t="s">
        <v>11</v>
      </c>
      <c r="F258" s="83" t="s">
        <v>11</v>
      </c>
    </row>
    <row r="259" spans="1:6" ht="15.75" thickBot="1" x14ac:dyDescent="0.3">
      <c r="A259" s="418"/>
      <c r="B259" s="418"/>
      <c r="C259" s="418"/>
      <c r="D259" s="420"/>
      <c r="E259" s="84" t="s">
        <v>1666</v>
      </c>
      <c r="F259" s="84" t="s">
        <v>1667</v>
      </c>
    </row>
    <row r="260" spans="1:6" x14ac:dyDescent="0.25">
      <c r="A260" s="78">
        <v>1</v>
      </c>
      <c r="B260" s="85"/>
      <c r="C260" s="421" t="s">
        <v>137</v>
      </c>
      <c r="D260" s="421"/>
      <c r="E260" s="85"/>
      <c r="F260" s="85"/>
    </row>
    <row r="261" spans="1:6" ht="15.75" thickBot="1" x14ac:dyDescent="0.3">
      <c r="A261" s="87" t="s">
        <v>1682</v>
      </c>
      <c r="B261" s="88" t="s">
        <v>1669</v>
      </c>
      <c r="C261" s="89" t="s">
        <v>1683</v>
      </c>
      <c r="D261" s="90">
        <v>0.63300000000000001</v>
      </c>
      <c r="E261" s="100">
        <v>10301.5</v>
      </c>
      <c r="F261" s="100">
        <v>6520.85</v>
      </c>
    </row>
    <row r="262" spans="1:6" x14ac:dyDescent="0.25">
      <c r="A262" s="85"/>
      <c r="B262" s="85"/>
      <c r="C262" s="85"/>
      <c r="D262" s="421" t="s">
        <v>1674</v>
      </c>
      <c r="E262" s="421"/>
      <c r="F262" s="101">
        <v>6520.85</v>
      </c>
    </row>
    <row r="263" spans="1:6" x14ac:dyDescent="0.25">
      <c r="A263" s="78">
        <v>2</v>
      </c>
      <c r="B263" s="85"/>
      <c r="C263" s="411" t="s">
        <v>1675</v>
      </c>
      <c r="D263" s="411"/>
      <c r="E263" s="85"/>
      <c r="F263" s="85"/>
    </row>
    <row r="264" spans="1:6" ht="15.75" thickBot="1" x14ac:dyDescent="0.3">
      <c r="A264" s="91"/>
      <c r="B264" s="92" t="s">
        <v>1634</v>
      </c>
      <c r="C264" s="93" t="s">
        <v>1675</v>
      </c>
      <c r="D264" s="95">
        <v>2</v>
      </c>
      <c r="E264" s="102">
        <v>6520.85</v>
      </c>
      <c r="F264" s="95">
        <v>130.41999999999999</v>
      </c>
    </row>
    <row r="265" spans="1:6" x14ac:dyDescent="0.25">
      <c r="A265" s="85"/>
      <c r="B265" s="85"/>
      <c r="C265" s="85"/>
      <c r="D265" s="416" t="s">
        <v>1677</v>
      </c>
      <c r="E265" s="416"/>
      <c r="F265" s="103">
        <v>6651.27</v>
      </c>
    </row>
    <row r="267" spans="1:6" x14ac:dyDescent="0.25">
      <c r="A267" s="78" t="s">
        <v>1591</v>
      </c>
      <c r="B267" s="79" t="s">
        <v>1679</v>
      </c>
      <c r="C267" s="99">
        <v>2490.29</v>
      </c>
    </row>
    <row r="268" spans="1:6" ht="19.5" thickBot="1" x14ac:dyDescent="0.3">
      <c r="A268" s="81"/>
    </row>
    <row r="269" spans="1:6" ht="23.25" thickBot="1" x14ac:dyDescent="0.3">
      <c r="A269" s="82" t="s">
        <v>1727</v>
      </c>
    </row>
    <row r="270" spans="1:6" ht="18.75" x14ac:dyDescent="0.25">
      <c r="A270" s="81"/>
    </row>
    <row r="271" spans="1:6" ht="18.75" x14ac:dyDescent="0.25">
      <c r="A271" s="81"/>
    </row>
    <row r="272" spans="1:6" x14ac:dyDescent="0.25">
      <c r="A272" s="417" t="s">
        <v>1665</v>
      </c>
      <c r="B272" s="417" t="s">
        <v>21</v>
      </c>
      <c r="C272" s="417" t="s">
        <v>1540</v>
      </c>
      <c r="D272" s="419" t="s">
        <v>8</v>
      </c>
      <c r="E272" s="83" t="s">
        <v>11</v>
      </c>
      <c r="F272" s="83" t="s">
        <v>11</v>
      </c>
    </row>
    <row r="273" spans="1:6" ht="15.75" thickBot="1" x14ac:dyDescent="0.3">
      <c r="A273" s="418"/>
      <c r="B273" s="418"/>
      <c r="C273" s="418"/>
      <c r="D273" s="420"/>
      <c r="E273" s="84" t="s">
        <v>1666</v>
      </c>
      <c r="F273" s="84" t="s">
        <v>1667</v>
      </c>
    </row>
    <row r="274" spans="1:6" x14ac:dyDescent="0.25">
      <c r="A274" s="78">
        <v>1</v>
      </c>
      <c r="B274" s="85"/>
      <c r="C274" s="421" t="s">
        <v>137</v>
      </c>
      <c r="D274" s="421"/>
      <c r="E274" s="85"/>
      <c r="F274" s="85"/>
    </row>
    <row r="275" spans="1:6" ht="15.75" thickBot="1" x14ac:dyDescent="0.3">
      <c r="A275" s="87" t="s">
        <v>1682</v>
      </c>
      <c r="B275" s="88" t="s">
        <v>1669</v>
      </c>
      <c r="C275" s="89" t="s">
        <v>1683</v>
      </c>
      <c r="D275" s="90">
        <v>0.23699999999999999</v>
      </c>
      <c r="E275" s="100">
        <v>10301.5</v>
      </c>
      <c r="F275" s="100">
        <v>2441.46</v>
      </c>
    </row>
    <row r="276" spans="1:6" x14ac:dyDescent="0.25">
      <c r="A276" s="85"/>
      <c r="B276" s="85"/>
      <c r="C276" s="85"/>
      <c r="D276" s="421" t="s">
        <v>1674</v>
      </c>
      <c r="E276" s="421"/>
      <c r="F276" s="101">
        <v>2441.46</v>
      </c>
    </row>
    <row r="277" spans="1:6" x14ac:dyDescent="0.25">
      <c r="A277" s="78">
        <v>2</v>
      </c>
      <c r="B277" s="85"/>
      <c r="C277" s="411" t="s">
        <v>1675</v>
      </c>
      <c r="D277" s="411"/>
      <c r="E277" s="85"/>
      <c r="F277" s="85"/>
    </row>
    <row r="278" spans="1:6" ht="15.75" thickBot="1" x14ac:dyDescent="0.3">
      <c r="A278" s="91"/>
      <c r="B278" s="92" t="s">
        <v>1634</v>
      </c>
      <c r="C278" s="93" t="s">
        <v>1675</v>
      </c>
      <c r="D278" s="95">
        <v>2</v>
      </c>
      <c r="E278" s="102">
        <v>2441.46</v>
      </c>
      <c r="F278" s="95">
        <v>48.83</v>
      </c>
    </row>
    <row r="279" spans="1:6" x14ac:dyDescent="0.25">
      <c r="A279" s="85"/>
      <c r="B279" s="85"/>
      <c r="C279" s="85"/>
      <c r="D279" s="416" t="s">
        <v>1677</v>
      </c>
      <c r="E279" s="416"/>
      <c r="F279" s="103">
        <v>2490.29</v>
      </c>
    </row>
    <row r="281" spans="1:6" x14ac:dyDescent="0.25">
      <c r="A281" s="78" t="s">
        <v>1591</v>
      </c>
      <c r="B281" s="79" t="s">
        <v>1679</v>
      </c>
      <c r="C281" s="99">
        <v>830.1</v>
      </c>
    </row>
    <row r="282" spans="1:6" ht="19.5" thickBot="1" x14ac:dyDescent="0.3">
      <c r="A282" s="81"/>
    </row>
    <row r="283" spans="1:6" ht="23.25" thickBot="1" x14ac:dyDescent="0.3">
      <c r="A283" s="82" t="s">
        <v>1728</v>
      </c>
    </row>
    <row r="284" spans="1:6" ht="18.75" x14ac:dyDescent="0.25">
      <c r="A284" s="81"/>
    </row>
    <row r="285" spans="1:6" ht="18.75" x14ac:dyDescent="0.25">
      <c r="A285" s="81"/>
    </row>
    <row r="286" spans="1:6" x14ac:dyDescent="0.25">
      <c r="A286" s="417" t="s">
        <v>1665</v>
      </c>
      <c r="B286" s="417" t="s">
        <v>21</v>
      </c>
      <c r="C286" s="417" t="s">
        <v>1540</v>
      </c>
      <c r="D286" s="419" t="s">
        <v>8</v>
      </c>
      <c r="E286" s="83" t="s">
        <v>11</v>
      </c>
      <c r="F286" s="83" t="s">
        <v>11</v>
      </c>
    </row>
    <row r="287" spans="1:6" ht="15.75" thickBot="1" x14ac:dyDescent="0.3">
      <c r="A287" s="418"/>
      <c r="B287" s="418"/>
      <c r="C287" s="418"/>
      <c r="D287" s="420"/>
      <c r="E287" s="84" t="s">
        <v>1666</v>
      </c>
      <c r="F287" s="84" t="s">
        <v>1667</v>
      </c>
    </row>
    <row r="288" spans="1:6" x14ac:dyDescent="0.25">
      <c r="A288" s="78">
        <v>1</v>
      </c>
      <c r="B288" s="85"/>
      <c r="C288" s="421" t="s">
        <v>137</v>
      </c>
      <c r="D288" s="421"/>
      <c r="E288" s="85"/>
      <c r="F288" s="85"/>
    </row>
    <row r="289" spans="1:6" ht="15.75" thickBot="1" x14ac:dyDescent="0.3">
      <c r="A289" s="87" t="s">
        <v>1682</v>
      </c>
      <c r="B289" s="88" t="s">
        <v>1669</v>
      </c>
      <c r="C289" s="89" t="s">
        <v>1683</v>
      </c>
      <c r="D289" s="90">
        <v>7.9000000000000001E-2</v>
      </c>
      <c r="E289" s="100">
        <v>10301.5</v>
      </c>
      <c r="F289" s="90">
        <v>813.82</v>
      </c>
    </row>
    <row r="290" spans="1:6" x14ac:dyDescent="0.25">
      <c r="A290" s="85"/>
      <c r="B290" s="85"/>
      <c r="C290" s="85"/>
      <c r="D290" s="421" t="s">
        <v>1674</v>
      </c>
      <c r="E290" s="421"/>
      <c r="F290" s="83">
        <v>813.82</v>
      </c>
    </row>
    <row r="291" spans="1:6" x14ac:dyDescent="0.25">
      <c r="A291" s="78">
        <v>2</v>
      </c>
      <c r="B291" s="85"/>
      <c r="C291" s="411" t="s">
        <v>1675</v>
      </c>
      <c r="D291" s="411"/>
      <c r="E291" s="85"/>
      <c r="F291" s="85"/>
    </row>
    <row r="292" spans="1:6" ht="15.75" thickBot="1" x14ac:dyDescent="0.3">
      <c r="A292" s="91"/>
      <c r="B292" s="92" t="s">
        <v>1634</v>
      </c>
      <c r="C292" s="93" t="s">
        <v>1675</v>
      </c>
      <c r="D292" s="95">
        <v>2</v>
      </c>
      <c r="E292" s="95">
        <v>813.82</v>
      </c>
      <c r="F292" s="95">
        <v>16.28</v>
      </c>
    </row>
    <row r="293" spans="1:6" x14ac:dyDescent="0.25">
      <c r="A293" s="85"/>
      <c r="B293" s="85"/>
      <c r="C293" s="85"/>
      <c r="D293" s="416" t="s">
        <v>1677</v>
      </c>
      <c r="E293" s="416"/>
      <c r="F293" s="80">
        <v>830.1</v>
      </c>
    </row>
    <row r="295" spans="1:6" x14ac:dyDescent="0.25">
      <c r="A295" s="78" t="s">
        <v>1591</v>
      </c>
      <c r="B295" s="79" t="s">
        <v>1679</v>
      </c>
      <c r="C295" s="99">
        <v>1660.19</v>
      </c>
    </row>
    <row r="296" spans="1:6" ht="19.5" thickBot="1" x14ac:dyDescent="0.3">
      <c r="A296" s="81"/>
    </row>
    <row r="297" spans="1:6" ht="23.25" thickBot="1" x14ac:dyDescent="0.3">
      <c r="A297" s="82" t="s">
        <v>1729</v>
      </c>
    </row>
    <row r="298" spans="1:6" ht="18.75" x14ac:dyDescent="0.25">
      <c r="A298" s="81"/>
    </row>
    <row r="299" spans="1:6" ht="18.75" x14ac:dyDescent="0.25">
      <c r="A299" s="81"/>
    </row>
    <row r="300" spans="1:6" x14ac:dyDescent="0.25">
      <c r="A300" s="417" t="s">
        <v>1665</v>
      </c>
      <c r="B300" s="417" t="s">
        <v>21</v>
      </c>
      <c r="C300" s="417" t="s">
        <v>1540</v>
      </c>
      <c r="D300" s="419" t="s">
        <v>8</v>
      </c>
      <c r="E300" s="83" t="s">
        <v>11</v>
      </c>
      <c r="F300" s="83" t="s">
        <v>11</v>
      </c>
    </row>
    <row r="301" spans="1:6" ht="15.75" thickBot="1" x14ac:dyDescent="0.3">
      <c r="A301" s="418"/>
      <c r="B301" s="418"/>
      <c r="C301" s="418"/>
      <c r="D301" s="420"/>
      <c r="E301" s="84" t="s">
        <v>1666</v>
      </c>
      <c r="F301" s="84" t="s">
        <v>1667</v>
      </c>
    </row>
    <row r="302" spans="1:6" x14ac:dyDescent="0.25">
      <c r="A302" s="78">
        <v>1</v>
      </c>
      <c r="B302" s="85"/>
      <c r="C302" s="421" t="s">
        <v>137</v>
      </c>
      <c r="D302" s="421"/>
      <c r="E302" s="85"/>
      <c r="F302" s="85"/>
    </row>
    <row r="303" spans="1:6" ht="15.75" thickBot="1" x14ac:dyDescent="0.3">
      <c r="A303" s="87" t="s">
        <v>1682</v>
      </c>
      <c r="B303" s="88" t="s">
        <v>1669</v>
      </c>
      <c r="C303" s="89" t="s">
        <v>1683</v>
      </c>
      <c r="D303" s="90">
        <v>0.158</v>
      </c>
      <c r="E303" s="100">
        <v>10301.5</v>
      </c>
      <c r="F303" s="100">
        <v>1627.64</v>
      </c>
    </row>
    <row r="304" spans="1:6" x14ac:dyDescent="0.25">
      <c r="A304" s="85"/>
      <c r="B304" s="85"/>
      <c r="C304" s="85"/>
      <c r="D304" s="421" t="s">
        <v>1674</v>
      </c>
      <c r="E304" s="421"/>
      <c r="F304" s="101">
        <v>1627.64</v>
      </c>
    </row>
    <row r="305" spans="1:6" x14ac:dyDescent="0.25">
      <c r="A305" s="78">
        <v>2</v>
      </c>
      <c r="B305" s="85"/>
      <c r="C305" s="411" t="s">
        <v>1675</v>
      </c>
      <c r="D305" s="411"/>
      <c r="E305" s="85"/>
      <c r="F305" s="85"/>
    </row>
    <row r="306" spans="1:6" ht="15.75" thickBot="1" x14ac:dyDescent="0.3">
      <c r="A306" s="91"/>
      <c r="B306" s="92" t="s">
        <v>1634</v>
      </c>
      <c r="C306" s="93" t="s">
        <v>1675</v>
      </c>
      <c r="D306" s="95">
        <v>2</v>
      </c>
      <c r="E306" s="102">
        <v>1627.64</v>
      </c>
      <c r="F306" s="95">
        <v>32.549999999999997</v>
      </c>
    </row>
    <row r="307" spans="1:6" x14ac:dyDescent="0.25">
      <c r="A307" s="85"/>
      <c r="B307" s="85"/>
      <c r="C307" s="85"/>
      <c r="D307" s="416" t="s">
        <v>1677</v>
      </c>
      <c r="E307" s="416"/>
      <c r="F307" s="103">
        <v>1660.19</v>
      </c>
    </row>
    <row r="309" spans="1:6" x14ac:dyDescent="0.25">
      <c r="A309" s="78" t="s">
        <v>1591</v>
      </c>
      <c r="B309" s="79" t="s">
        <v>1679</v>
      </c>
      <c r="C309" s="99">
        <v>3320.38</v>
      </c>
    </row>
    <row r="310" spans="1:6" ht="19.5" thickBot="1" x14ac:dyDescent="0.3">
      <c r="A310" s="81"/>
    </row>
    <row r="311" spans="1:6" ht="34.5" thickBot="1" x14ac:dyDescent="0.3">
      <c r="A311" s="82" t="s">
        <v>1730</v>
      </c>
    </row>
    <row r="312" spans="1:6" ht="18.75" x14ac:dyDescent="0.25">
      <c r="A312" s="81"/>
    </row>
    <row r="313" spans="1:6" ht="18.75" x14ac:dyDescent="0.25">
      <c r="A313" s="81"/>
    </row>
    <row r="314" spans="1:6" x14ac:dyDescent="0.25">
      <c r="A314" s="417" t="s">
        <v>1665</v>
      </c>
      <c r="B314" s="417" t="s">
        <v>21</v>
      </c>
      <c r="C314" s="417" t="s">
        <v>1540</v>
      </c>
      <c r="D314" s="419" t="s">
        <v>8</v>
      </c>
      <c r="E314" s="83" t="s">
        <v>11</v>
      </c>
      <c r="F314" s="83" t="s">
        <v>11</v>
      </c>
    </row>
    <row r="315" spans="1:6" ht="15.75" thickBot="1" x14ac:dyDescent="0.3">
      <c r="A315" s="418"/>
      <c r="B315" s="418"/>
      <c r="C315" s="418"/>
      <c r="D315" s="420"/>
      <c r="E315" s="84" t="s">
        <v>1666</v>
      </c>
      <c r="F315" s="84" t="s">
        <v>1667</v>
      </c>
    </row>
    <row r="316" spans="1:6" x14ac:dyDescent="0.25">
      <c r="A316" s="78">
        <v>1</v>
      </c>
      <c r="B316" s="85"/>
      <c r="C316" s="421" t="s">
        <v>137</v>
      </c>
      <c r="D316" s="421"/>
      <c r="E316" s="85"/>
      <c r="F316" s="85"/>
    </row>
    <row r="317" spans="1:6" ht="15.75" thickBot="1" x14ac:dyDescent="0.3">
      <c r="A317" s="87" t="s">
        <v>1682</v>
      </c>
      <c r="B317" s="88" t="s">
        <v>1669</v>
      </c>
      <c r="C317" s="89" t="s">
        <v>1683</v>
      </c>
      <c r="D317" s="90">
        <v>0.316</v>
      </c>
      <c r="E317" s="100">
        <v>10301.5</v>
      </c>
      <c r="F317" s="100">
        <v>3255.27</v>
      </c>
    </row>
    <row r="318" spans="1:6" x14ac:dyDescent="0.25">
      <c r="A318" s="85"/>
      <c r="B318" s="85"/>
      <c r="C318" s="85"/>
      <c r="D318" s="421" t="s">
        <v>1674</v>
      </c>
      <c r="E318" s="421"/>
      <c r="F318" s="101">
        <v>3255.27</v>
      </c>
    </row>
    <row r="319" spans="1:6" x14ac:dyDescent="0.25">
      <c r="A319" s="78">
        <v>2</v>
      </c>
      <c r="B319" s="85"/>
      <c r="C319" s="411" t="s">
        <v>1675</v>
      </c>
      <c r="D319" s="411"/>
      <c r="E319" s="85"/>
      <c r="F319" s="85"/>
    </row>
    <row r="320" spans="1:6" ht="15.75" thickBot="1" x14ac:dyDescent="0.3">
      <c r="A320" s="91"/>
      <c r="B320" s="92" t="s">
        <v>1634</v>
      </c>
      <c r="C320" s="93" t="s">
        <v>1675</v>
      </c>
      <c r="D320" s="95">
        <v>2</v>
      </c>
      <c r="E320" s="102">
        <v>3255.27</v>
      </c>
      <c r="F320" s="95">
        <v>65.11</v>
      </c>
    </row>
    <row r="321" spans="1:6" x14ac:dyDescent="0.25">
      <c r="A321" s="85"/>
      <c r="B321" s="85"/>
      <c r="C321" s="85"/>
      <c r="D321" s="416" t="s">
        <v>1677</v>
      </c>
      <c r="E321" s="416"/>
      <c r="F321" s="103">
        <v>3320.38</v>
      </c>
    </row>
    <row r="323" spans="1:6" x14ac:dyDescent="0.25">
      <c r="A323" s="78" t="s">
        <v>1591</v>
      </c>
      <c r="B323" s="79" t="s">
        <v>1731</v>
      </c>
      <c r="C323" s="99">
        <v>8803.6</v>
      </c>
    </row>
    <row r="324" spans="1:6" ht="19.5" thickBot="1" x14ac:dyDescent="0.3">
      <c r="A324" s="81"/>
    </row>
    <row r="325" spans="1:6" ht="68.25" thickBot="1" x14ac:dyDescent="0.3">
      <c r="A325" s="82" t="s">
        <v>1732</v>
      </c>
    </row>
    <row r="326" spans="1:6" ht="18.75" x14ac:dyDescent="0.25">
      <c r="A326" s="81"/>
    </row>
    <row r="327" spans="1:6" ht="18.75" x14ac:dyDescent="0.25">
      <c r="A327" s="81"/>
    </row>
    <row r="328" spans="1:6" x14ac:dyDescent="0.25">
      <c r="A328" s="417" t="s">
        <v>1665</v>
      </c>
      <c r="B328" s="417" t="s">
        <v>21</v>
      </c>
      <c r="C328" s="417" t="s">
        <v>1540</v>
      </c>
      <c r="D328" s="419" t="s">
        <v>8</v>
      </c>
      <c r="E328" s="83" t="s">
        <v>11</v>
      </c>
      <c r="F328" s="83" t="s">
        <v>11</v>
      </c>
    </row>
    <row r="329" spans="1:6" ht="15.75" thickBot="1" x14ac:dyDescent="0.3">
      <c r="A329" s="418"/>
      <c r="B329" s="418"/>
      <c r="C329" s="418"/>
      <c r="D329" s="420"/>
      <c r="E329" s="84" t="s">
        <v>1666</v>
      </c>
      <c r="F329" s="84" t="s">
        <v>1667</v>
      </c>
    </row>
    <row r="330" spans="1:6" x14ac:dyDescent="0.25">
      <c r="A330" s="78">
        <v>1</v>
      </c>
      <c r="B330" s="85"/>
      <c r="C330" s="421" t="s">
        <v>137</v>
      </c>
      <c r="D330" s="421"/>
      <c r="E330" s="85"/>
      <c r="F330" s="85"/>
    </row>
    <row r="331" spans="1:6" x14ac:dyDescent="0.25">
      <c r="A331" s="87" t="s">
        <v>1692</v>
      </c>
      <c r="B331" s="88" t="s">
        <v>1669</v>
      </c>
      <c r="C331" s="89" t="s">
        <v>1693</v>
      </c>
      <c r="D331" s="107">
        <v>0.39</v>
      </c>
      <c r="E331" s="108">
        <v>14232.9</v>
      </c>
      <c r="F331" s="108">
        <v>5550.83</v>
      </c>
    </row>
    <row r="332" spans="1:6" ht="15.75" thickBot="1" x14ac:dyDescent="0.3">
      <c r="A332" s="87" t="s">
        <v>1682</v>
      </c>
      <c r="B332" s="88" t="s">
        <v>1669</v>
      </c>
      <c r="C332" s="89" t="s">
        <v>1683</v>
      </c>
      <c r="D332" s="90">
        <v>0.29899999999999999</v>
      </c>
      <c r="E332" s="100">
        <v>10301.5</v>
      </c>
      <c r="F332" s="100">
        <v>3080.15</v>
      </c>
    </row>
    <row r="333" spans="1:6" x14ac:dyDescent="0.25">
      <c r="A333" s="85"/>
      <c r="B333" s="85"/>
      <c r="C333" s="85"/>
      <c r="D333" s="421" t="s">
        <v>1674</v>
      </c>
      <c r="E333" s="421"/>
      <c r="F333" s="101">
        <v>8630.98</v>
      </c>
    </row>
    <row r="334" spans="1:6" x14ac:dyDescent="0.25">
      <c r="A334" s="78">
        <v>2</v>
      </c>
      <c r="B334" s="85"/>
      <c r="C334" s="411" t="s">
        <v>1675</v>
      </c>
      <c r="D334" s="411"/>
      <c r="E334" s="85"/>
      <c r="F334" s="85"/>
    </row>
    <row r="335" spans="1:6" ht="15.75" thickBot="1" x14ac:dyDescent="0.3">
      <c r="A335" s="91"/>
      <c r="B335" s="92" t="s">
        <v>1634</v>
      </c>
      <c r="C335" s="93" t="s">
        <v>1675</v>
      </c>
      <c r="D335" s="95">
        <v>2</v>
      </c>
      <c r="E335" s="102">
        <v>8630.98</v>
      </c>
      <c r="F335" s="95">
        <v>172.62</v>
      </c>
    </row>
    <row r="336" spans="1:6" x14ac:dyDescent="0.25">
      <c r="A336" s="85"/>
      <c r="B336" s="85"/>
      <c r="C336" s="85"/>
      <c r="D336" s="416" t="s">
        <v>1677</v>
      </c>
      <c r="E336" s="416"/>
      <c r="F336" s="103">
        <v>8803.6</v>
      </c>
    </row>
    <row r="338" spans="1:6" x14ac:dyDescent="0.25">
      <c r="A338" s="78" t="s">
        <v>1591</v>
      </c>
      <c r="B338" s="79" t="s">
        <v>1731</v>
      </c>
      <c r="C338" s="99">
        <v>8803.6</v>
      </c>
    </row>
    <row r="339" spans="1:6" ht="19.5" thickBot="1" x14ac:dyDescent="0.3">
      <c r="A339" s="81"/>
    </row>
    <row r="340" spans="1:6" ht="68.25" thickBot="1" x14ac:dyDescent="0.3">
      <c r="A340" s="82" t="s">
        <v>1733</v>
      </c>
    </row>
    <row r="341" spans="1:6" ht="18.75" x14ac:dyDescent="0.25">
      <c r="A341" s="81"/>
    </row>
    <row r="342" spans="1:6" ht="18.75" x14ac:dyDescent="0.25">
      <c r="A342" s="81"/>
    </row>
    <row r="343" spans="1:6" x14ac:dyDescent="0.25">
      <c r="A343" s="417" t="s">
        <v>1665</v>
      </c>
      <c r="B343" s="417" t="s">
        <v>21</v>
      </c>
      <c r="C343" s="417" t="s">
        <v>1540</v>
      </c>
      <c r="D343" s="419" t="s">
        <v>8</v>
      </c>
      <c r="E343" s="83" t="s">
        <v>11</v>
      </c>
      <c r="F343" s="83" t="s">
        <v>11</v>
      </c>
    </row>
    <row r="344" spans="1:6" ht="15.75" thickBot="1" x14ac:dyDescent="0.3">
      <c r="A344" s="418"/>
      <c r="B344" s="418"/>
      <c r="C344" s="418"/>
      <c r="D344" s="420"/>
      <c r="E344" s="84" t="s">
        <v>1666</v>
      </c>
      <c r="F344" s="84" t="s">
        <v>1667</v>
      </c>
    </row>
    <row r="345" spans="1:6" x14ac:dyDescent="0.25">
      <c r="A345" s="78">
        <v>1</v>
      </c>
      <c r="B345" s="85"/>
      <c r="C345" s="421" t="s">
        <v>137</v>
      </c>
      <c r="D345" s="421"/>
      <c r="E345" s="85"/>
      <c r="F345" s="85"/>
    </row>
    <row r="346" spans="1:6" x14ac:dyDescent="0.25">
      <c r="A346" s="87" t="s">
        <v>1692</v>
      </c>
      <c r="B346" s="88" t="s">
        <v>1669</v>
      </c>
      <c r="C346" s="89" t="s">
        <v>1693</v>
      </c>
      <c r="D346" s="107">
        <v>0.39</v>
      </c>
      <c r="E346" s="108">
        <v>14232.9</v>
      </c>
      <c r="F346" s="108">
        <v>5550.83</v>
      </c>
    </row>
    <row r="347" spans="1:6" ht="15.75" thickBot="1" x14ac:dyDescent="0.3">
      <c r="A347" s="87" t="s">
        <v>1682</v>
      </c>
      <c r="B347" s="88" t="s">
        <v>1669</v>
      </c>
      <c r="C347" s="89" t="s">
        <v>1683</v>
      </c>
      <c r="D347" s="90">
        <v>0.29899999999999999</v>
      </c>
      <c r="E347" s="100">
        <v>10301.5</v>
      </c>
      <c r="F347" s="100">
        <v>3080.15</v>
      </c>
    </row>
    <row r="348" spans="1:6" x14ac:dyDescent="0.25">
      <c r="A348" s="85"/>
      <c r="B348" s="85"/>
      <c r="C348" s="85"/>
      <c r="D348" s="421" t="s">
        <v>1674</v>
      </c>
      <c r="E348" s="421"/>
      <c r="F348" s="101">
        <v>8630.98</v>
      </c>
    </row>
    <row r="349" spans="1:6" x14ac:dyDescent="0.25">
      <c r="A349" s="78">
        <v>2</v>
      </c>
      <c r="B349" s="85"/>
      <c r="C349" s="411" t="s">
        <v>1675</v>
      </c>
      <c r="D349" s="411"/>
      <c r="E349" s="85"/>
      <c r="F349" s="85"/>
    </row>
    <row r="350" spans="1:6" ht="15.75" thickBot="1" x14ac:dyDescent="0.3">
      <c r="A350" s="91"/>
      <c r="B350" s="92" t="s">
        <v>1634</v>
      </c>
      <c r="C350" s="93" t="s">
        <v>1675</v>
      </c>
      <c r="D350" s="95">
        <v>2</v>
      </c>
      <c r="E350" s="102">
        <v>8630.98</v>
      </c>
      <c r="F350" s="95">
        <v>172.62</v>
      </c>
    </row>
    <row r="351" spans="1:6" x14ac:dyDescent="0.25">
      <c r="A351" s="85"/>
      <c r="B351" s="85"/>
      <c r="C351" s="85"/>
      <c r="D351" s="416" t="s">
        <v>1677</v>
      </c>
      <c r="E351" s="416"/>
      <c r="F351" s="103">
        <v>8803.6</v>
      </c>
    </row>
    <row r="353" spans="1:6" x14ac:dyDescent="0.25">
      <c r="A353" s="78" t="s">
        <v>1591</v>
      </c>
      <c r="B353" s="79" t="s">
        <v>1734</v>
      </c>
      <c r="C353" s="99">
        <v>8756.19</v>
      </c>
    </row>
    <row r="354" spans="1:6" ht="19.5" thickBot="1" x14ac:dyDescent="0.3">
      <c r="A354" s="81"/>
    </row>
    <row r="355" spans="1:6" ht="45.75" thickBot="1" x14ac:dyDescent="0.3">
      <c r="A355" s="82" t="s">
        <v>1735</v>
      </c>
    </row>
    <row r="356" spans="1:6" ht="18.75" x14ac:dyDescent="0.25">
      <c r="A356" s="81"/>
    </row>
    <row r="357" spans="1:6" ht="18.75" x14ac:dyDescent="0.25">
      <c r="A357" s="81"/>
    </row>
    <row r="358" spans="1:6" x14ac:dyDescent="0.25">
      <c r="A358" s="417" t="s">
        <v>1665</v>
      </c>
      <c r="B358" s="417" t="s">
        <v>21</v>
      </c>
      <c r="C358" s="417" t="s">
        <v>1540</v>
      </c>
      <c r="D358" s="419" t="s">
        <v>8</v>
      </c>
      <c r="E358" s="83" t="s">
        <v>11</v>
      </c>
      <c r="F358" s="83" t="s">
        <v>11</v>
      </c>
    </row>
    <row r="359" spans="1:6" ht="15.75" thickBot="1" x14ac:dyDescent="0.3">
      <c r="A359" s="418"/>
      <c r="B359" s="418"/>
      <c r="C359" s="418"/>
      <c r="D359" s="420"/>
      <c r="E359" s="84" t="s">
        <v>1666</v>
      </c>
      <c r="F359" s="84" t="s">
        <v>1667</v>
      </c>
    </row>
    <row r="360" spans="1:6" x14ac:dyDescent="0.25">
      <c r="A360" s="78">
        <v>1</v>
      </c>
      <c r="B360" s="85"/>
      <c r="C360" s="421" t="s">
        <v>137</v>
      </c>
      <c r="D360" s="421"/>
      <c r="E360" s="85"/>
      <c r="F360" s="85"/>
    </row>
    <row r="361" spans="1:6" x14ac:dyDescent="0.25">
      <c r="A361" s="87" t="s">
        <v>1692</v>
      </c>
      <c r="B361" s="88" t="s">
        <v>1669</v>
      </c>
      <c r="C361" s="89" t="s">
        <v>1693</v>
      </c>
      <c r="D361" s="107">
        <v>0.40699999999999997</v>
      </c>
      <c r="E361" s="108">
        <v>14232.9</v>
      </c>
      <c r="F361" s="108">
        <v>5792.79</v>
      </c>
    </row>
    <row r="362" spans="1:6" ht="15.75" thickBot="1" x14ac:dyDescent="0.3">
      <c r="A362" s="87" t="s">
        <v>1682</v>
      </c>
      <c r="B362" s="88" t="s">
        <v>1669</v>
      </c>
      <c r="C362" s="89" t="s">
        <v>1683</v>
      </c>
      <c r="D362" s="90">
        <v>0.27100000000000002</v>
      </c>
      <c r="E362" s="100">
        <v>10301.5</v>
      </c>
      <c r="F362" s="100">
        <v>2791.71</v>
      </c>
    </row>
    <row r="363" spans="1:6" x14ac:dyDescent="0.25">
      <c r="A363" s="85"/>
      <c r="B363" s="85"/>
      <c r="C363" s="85"/>
      <c r="D363" s="421" t="s">
        <v>1674</v>
      </c>
      <c r="E363" s="421"/>
      <c r="F363" s="101">
        <v>8584.5</v>
      </c>
    </row>
    <row r="364" spans="1:6" x14ac:dyDescent="0.25">
      <c r="A364" s="78">
        <v>2</v>
      </c>
      <c r="B364" s="85"/>
      <c r="C364" s="411" t="s">
        <v>1675</v>
      </c>
      <c r="D364" s="411"/>
      <c r="E364" s="85"/>
      <c r="F364" s="85"/>
    </row>
    <row r="365" spans="1:6" ht="15.75" thickBot="1" x14ac:dyDescent="0.3">
      <c r="A365" s="91"/>
      <c r="B365" s="92" t="s">
        <v>1634</v>
      </c>
      <c r="C365" s="93" t="s">
        <v>1675</v>
      </c>
      <c r="D365" s="95">
        <v>2</v>
      </c>
      <c r="E365" s="102">
        <v>8584.5</v>
      </c>
      <c r="F365" s="95">
        <v>171.69</v>
      </c>
    </row>
    <row r="366" spans="1:6" x14ac:dyDescent="0.25">
      <c r="A366" s="85"/>
      <c r="B366" s="85"/>
      <c r="C366" s="85"/>
      <c r="D366" s="416" t="s">
        <v>1677</v>
      </c>
      <c r="E366" s="416"/>
      <c r="F366" s="103">
        <v>8756.19</v>
      </c>
    </row>
    <row r="368" spans="1:6" x14ac:dyDescent="0.25">
      <c r="A368" s="78" t="s">
        <v>1591</v>
      </c>
      <c r="B368" s="79" t="s">
        <v>1736</v>
      </c>
      <c r="C368" s="99">
        <v>4921.45</v>
      </c>
    </row>
    <row r="369" spans="1:6" ht="19.5" thickBot="1" x14ac:dyDescent="0.3">
      <c r="A369" s="81"/>
    </row>
    <row r="370" spans="1:6" ht="34.5" thickBot="1" x14ac:dyDescent="0.3">
      <c r="A370" s="82" t="s">
        <v>1737</v>
      </c>
    </row>
    <row r="371" spans="1:6" ht="18.75" x14ac:dyDescent="0.25">
      <c r="A371" s="81"/>
    </row>
    <row r="372" spans="1:6" ht="18.75" x14ac:dyDescent="0.25">
      <c r="A372" s="81"/>
    </row>
    <row r="373" spans="1:6" x14ac:dyDescent="0.25">
      <c r="A373" s="417" t="s">
        <v>1665</v>
      </c>
      <c r="B373" s="417" t="s">
        <v>21</v>
      </c>
      <c r="C373" s="417" t="s">
        <v>1540</v>
      </c>
      <c r="D373" s="419" t="s">
        <v>8</v>
      </c>
      <c r="E373" s="83" t="s">
        <v>11</v>
      </c>
      <c r="F373" s="83" t="s">
        <v>11</v>
      </c>
    </row>
    <row r="374" spans="1:6" ht="15.75" thickBot="1" x14ac:dyDescent="0.3">
      <c r="A374" s="418"/>
      <c r="B374" s="418"/>
      <c r="C374" s="418"/>
      <c r="D374" s="420"/>
      <c r="E374" s="84" t="s">
        <v>1666</v>
      </c>
      <c r="F374" s="84" t="s">
        <v>1667</v>
      </c>
    </row>
    <row r="375" spans="1:6" x14ac:dyDescent="0.25">
      <c r="A375" s="78">
        <v>1</v>
      </c>
      <c r="B375" s="85"/>
      <c r="C375" s="421" t="s">
        <v>137</v>
      </c>
      <c r="D375" s="421"/>
      <c r="E375" s="85"/>
      <c r="F375" s="85"/>
    </row>
    <row r="376" spans="1:6" ht="15.75" thickBot="1" x14ac:dyDescent="0.3">
      <c r="A376" s="87" t="s">
        <v>1692</v>
      </c>
      <c r="B376" s="88" t="s">
        <v>1669</v>
      </c>
      <c r="C376" s="89" t="s">
        <v>1693</v>
      </c>
      <c r="D376" s="90">
        <v>0.33900000000000002</v>
      </c>
      <c r="E376" s="100">
        <v>14232.9</v>
      </c>
      <c r="F376" s="100">
        <v>4824.95</v>
      </c>
    </row>
    <row r="377" spans="1:6" x14ac:dyDescent="0.25">
      <c r="A377" s="85"/>
      <c r="B377" s="85"/>
      <c r="C377" s="85"/>
      <c r="D377" s="421" t="s">
        <v>1674</v>
      </c>
      <c r="E377" s="421"/>
      <c r="F377" s="101">
        <v>4824.95</v>
      </c>
    </row>
    <row r="378" spans="1:6" x14ac:dyDescent="0.25">
      <c r="A378" s="78">
        <v>2</v>
      </c>
      <c r="B378" s="85"/>
      <c r="C378" s="411" t="s">
        <v>1675</v>
      </c>
      <c r="D378" s="411"/>
      <c r="E378" s="85"/>
      <c r="F378" s="85"/>
    </row>
    <row r="379" spans="1:6" ht="15.75" thickBot="1" x14ac:dyDescent="0.3">
      <c r="A379" s="91"/>
      <c r="B379" s="92" t="s">
        <v>1634</v>
      </c>
      <c r="C379" s="93" t="s">
        <v>1675</v>
      </c>
      <c r="D379" s="95">
        <v>2</v>
      </c>
      <c r="E379" s="102">
        <v>4824.95</v>
      </c>
      <c r="F379" s="95">
        <v>96.5</v>
      </c>
    </row>
    <row r="380" spans="1:6" x14ac:dyDescent="0.25">
      <c r="A380" s="85"/>
      <c r="B380" s="85"/>
      <c r="C380" s="85"/>
      <c r="D380" s="416" t="s">
        <v>1677</v>
      </c>
      <c r="E380" s="416"/>
      <c r="F380" s="103">
        <v>4921.45</v>
      </c>
    </row>
    <row r="382" spans="1:6" ht="22.5" x14ac:dyDescent="0.25">
      <c r="A382" s="78" t="s">
        <v>290</v>
      </c>
      <c r="B382" s="79" t="s">
        <v>1738</v>
      </c>
      <c r="C382" s="99">
        <v>28010.11</v>
      </c>
    </row>
    <row r="383" spans="1:6" ht="19.5" thickBot="1" x14ac:dyDescent="0.3">
      <c r="A383" s="81"/>
    </row>
    <row r="384" spans="1:6" ht="57" thickBot="1" x14ac:dyDescent="0.3">
      <c r="A384" s="82" t="s">
        <v>1739</v>
      </c>
    </row>
    <row r="385" spans="1:6" ht="18.75" x14ac:dyDescent="0.25">
      <c r="A385" s="81"/>
    </row>
    <row r="386" spans="1:6" ht="18.75" x14ac:dyDescent="0.25">
      <c r="A386" s="81"/>
    </row>
    <row r="387" spans="1:6" x14ac:dyDescent="0.25">
      <c r="A387" s="417" t="s">
        <v>1665</v>
      </c>
      <c r="B387" s="417" t="s">
        <v>21</v>
      </c>
      <c r="C387" s="417" t="s">
        <v>1540</v>
      </c>
      <c r="D387" s="419" t="s">
        <v>8</v>
      </c>
      <c r="E387" s="83" t="s">
        <v>11</v>
      </c>
      <c r="F387" s="83" t="s">
        <v>11</v>
      </c>
    </row>
    <row r="388" spans="1:6" ht="15.75" thickBot="1" x14ac:dyDescent="0.3">
      <c r="A388" s="418"/>
      <c r="B388" s="418"/>
      <c r="C388" s="418"/>
      <c r="D388" s="420"/>
      <c r="E388" s="84" t="s">
        <v>1666</v>
      </c>
      <c r="F388" s="84" t="s">
        <v>1667</v>
      </c>
    </row>
    <row r="389" spans="1:6" x14ac:dyDescent="0.25">
      <c r="A389" s="78">
        <v>1</v>
      </c>
      <c r="B389" s="85"/>
      <c r="C389" s="421" t="s">
        <v>137</v>
      </c>
      <c r="D389" s="421"/>
      <c r="E389" s="85"/>
      <c r="F389" s="85"/>
    </row>
    <row r="390" spans="1:6" x14ac:dyDescent="0.25">
      <c r="A390" s="87" t="s">
        <v>1740</v>
      </c>
      <c r="B390" s="88" t="s">
        <v>1669</v>
      </c>
      <c r="C390" s="89" t="s">
        <v>1741</v>
      </c>
      <c r="D390" s="107">
        <v>0.90400000000000003</v>
      </c>
      <c r="E390" s="108">
        <v>13844.46</v>
      </c>
      <c r="F390" s="108">
        <v>12515.39</v>
      </c>
    </row>
    <row r="391" spans="1:6" x14ac:dyDescent="0.25">
      <c r="A391" s="87" t="s">
        <v>1742</v>
      </c>
      <c r="B391" s="88" t="s">
        <v>1669</v>
      </c>
      <c r="C391" s="89" t="s">
        <v>1743</v>
      </c>
      <c r="D391" s="107">
        <v>0.90400000000000003</v>
      </c>
      <c r="E391" s="108">
        <v>10324.57</v>
      </c>
      <c r="F391" s="108">
        <v>9333.41</v>
      </c>
    </row>
    <row r="392" spans="1:6" ht="15.75" thickBot="1" x14ac:dyDescent="0.3">
      <c r="A392" s="87" t="s">
        <v>1668</v>
      </c>
      <c r="B392" s="88" t="s">
        <v>1669</v>
      </c>
      <c r="C392" s="89" t="s">
        <v>1670</v>
      </c>
      <c r="D392" s="90">
        <v>0.56499999999999995</v>
      </c>
      <c r="E392" s="100">
        <v>9932.9</v>
      </c>
      <c r="F392" s="100">
        <v>5612.09</v>
      </c>
    </row>
    <row r="393" spans="1:6" x14ac:dyDescent="0.25">
      <c r="A393" s="85"/>
      <c r="B393" s="85"/>
      <c r="C393" s="85"/>
      <c r="D393" s="421" t="s">
        <v>1674</v>
      </c>
      <c r="E393" s="421"/>
      <c r="F393" s="101">
        <v>27460.89</v>
      </c>
    </row>
    <row r="394" spans="1:6" x14ac:dyDescent="0.25">
      <c r="A394" s="78">
        <v>2</v>
      </c>
      <c r="B394" s="85"/>
      <c r="C394" s="411" t="s">
        <v>1675</v>
      </c>
      <c r="D394" s="411"/>
      <c r="E394" s="85"/>
      <c r="F394" s="85"/>
    </row>
    <row r="395" spans="1:6" ht="15.75" thickBot="1" x14ac:dyDescent="0.3">
      <c r="A395" s="91"/>
      <c r="B395" s="92" t="s">
        <v>1634</v>
      </c>
      <c r="C395" s="93" t="s">
        <v>1675</v>
      </c>
      <c r="D395" s="95">
        <v>2</v>
      </c>
      <c r="E395" s="102">
        <v>27460.89</v>
      </c>
      <c r="F395" s="95">
        <v>549.22</v>
      </c>
    </row>
    <row r="396" spans="1:6" x14ac:dyDescent="0.25">
      <c r="A396" s="85"/>
      <c r="B396" s="85"/>
      <c r="C396" s="85"/>
      <c r="D396" s="416" t="s">
        <v>1677</v>
      </c>
      <c r="E396" s="416"/>
      <c r="F396" s="103">
        <v>28010.11</v>
      </c>
    </row>
    <row r="398" spans="1:6" ht="22.5" x14ac:dyDescent="0.25">
      <c r="A398" s="78" t="s">
        <v>290</v>
      </c>
      <c r="B398" s="79" t="s">
        <v>1738</v>
      </c>
      <c r="C398" s="99">
        <v>32199.37</v>
      </c>
    </row>
    <row r="399" spans="1:6" ht="19.5" thickBot="1" x14ac:dyDescent="0.3">
      <c r="A399" s="81"/>
    </row>
    <row r="400" spans="1:6" ht="68.25" thickBot="1" x14ac:dyDescent="0.3">
      <c r="A400" s="82" t="s">
        <v>1744</v>
      </c>
    </row>
    <row r="401" spans="1:6" ht="18.75" x14ac:dyDescent="0.25">
      <c r="A401" s="81"/>
    </row>
    <row r="402" spans="1:6" ht="18.75" x14ac:dyDescent="0.25">
      <c r="A402" s="81"/>
    </row>
    <row r="403" spans="1:6" x14ac:dyDescent="0.25">
      <c r="A403" s="417" t="s">
        <v>1665</v>
      </c>
      <c r="B403" s="417" t="s">
        <v>21</v>
      </c>
      <c r="C403" s="417" t="s">
        <v>1540</v>
      </c>
      <c r="D403" s="419" t="s">
        <v>8</v>
      </c>
      <c r="E403" s="83" t="s">
        <v>11</v>
      </c>
      <c r="F403" s="83" t="s">
        <v>11</v>
      </c>
    </row>
    <row r="404" spans="1:6" ht="15.75" thickBot="1" x14ac:dyDescent="0.3">
      <c r="A404" s="418"/>
      <c r="B404" s="418"/>
      <c r="C404" s="418"/>
      <c r="D404" s="420"/>
      <c r="E404" s="84" t="s">
        <v>1666</v>
      </c>
      <c r="F404" s="84" t="s">
        <v>1667</v>
      </c>
    </row>
    <row r="405" spans="1:6" x14ac:dyDescent="0.25">
      <c r="A405" s="78">
        <v>1</v>
      </c>
      <c r="B405" s="85"/>
      <c r="C405" s="421" t="s">
        <v>137</v>
      </c>
      <c r="D405" s="421"/>
      <c r="E405" s="85"/>
      <c r="F405" s="85"/>
    </row>
    <row r="406" spans="1:6" x14ac:dyDescent="0.25">
      <c r="A406" s="87" t="s">
        <v>1740</v>
      </c>
      <c r="B406" s="88" t="s">
        <v>1669</v>
      </c>
      <c r="C406" s="89" t="s">
        <v>1741</v>
      </c>
      <c r="D406" s="107">
        <v>1.0389999999999999</v>
      </c>
      <c r="E406" s="108">
        <v>13844.46</v>
      </c>
      <c r="F406" s="108">
        <v>14384.39</v>
      </c>
    </row>
    <row r="407" spans="1:6" x14ac:dyDescent="0.25">
      <c r="A407" s="87" t="s">
        <v>1742</v>
      </c>
      <c r="B407" s="88" t="s">
        <v>1669</v>
      </c>
      <c r="C407" s="89" t="s">
        <v>1743</v>
      </c>
      <c r="D407" s="107">
        <v>1.0389999999999999</v>
      </c>
      <c r="E407" s="108">
        <v>10324.57</v>
      </c>
      <c r="F407" s="108">
        <v>10727.23</v>
      </c>
    </row>
    <row r="408" spans="1:6" ht="15.75" thickBot="1" x14ac:dyDescent="0.3">
      <c r="A408" s="87" t="s">
        <v>1668</v>
      </c>
      <c r="B408" s="88" t="s">
        <v>1669</v>
      </c>
      <c r="C408" s="89" t="s">
        <v>1670</v>
      </c>
      <c r="D408" s="90">
        <v>0.65</v>
      </c>
      <c r="E408" s="100">
        <v>9932.9</v>
      </c>
      <c r="F408" s="100">
        <v>6456.39</v>
      </c>
    </row>
    <row r="409" spans="1:6" x14ac:dyDescent="0.25">
      <c r="A409" s="85"/>
      <c r="B409" s="85"/>
      <c r="C409" s="85"/>
      <c r="D409" s="421" t="s">
        <v>1674</v>
      </c>
      <c r="E409" s="421"/>
      <c r="F409" s="101">
        <v>31568.01</v>
      </c>
    </row>
    <row r="410" spans="1:6" x14ac:dyDescent="0.25">
      <c r="A410" s="78">
        <v>2</v>
      </c>
      <c r="B410" s="85"/>
      <c r="C410" s="411" t="s">
        <v>1675</v>
      </c>
      <c r="D410" s="411"/>
      <c r="E410" s="85"/>
      <c r="F410" s="85"/>
    </row>
    <row r="411" spans="1:6" ht="15.75" thickBot="1" x14ac:dyDescent="0.3">
      <c r="A411" s="91"/>
      <c r="B411" s="92" t="s">
        <v>1634</v>
      </c>
      <c r="C411" s="93" t="s">
        <v>1675</v>
      </c>
      <c r="D411" s="95">
        <v>2</v>
      </c>
      <c r="E411" s="102">
        <v>31568.01</v>
      </c>
      <c r="F411" s="95">
        <v>631.36</v>
      </c>
    </row>
    <row r="412" spans="1:6" x14ac:dyDescent="0.25">
      <c r="A412" s="85"/>
      <c r="B412" s="85"/>
      <c r="C412" s="85"/>
      <c r="D412" s="416" t="s">
        <v>1677</v>
      </c>
      <c r="E412" s="416"/>
      <c r="F412" s="103">
        <v>32199.37</v>
      </c>
    </row>
    <row r="414" spans="1:6" x14ac:dyDescent="0.25">
      <c r="A414" s="78" t="s">
        <v>290</v>
      </c>
      <c r="B414" s="79" t="s">
        <v>1745</v>
      </c>
      <c r="C414" s="99">
        <v>11448.66</v>
      </c>
    </row>
    <row r="415" spans="1:6" ht="19.5" thickBot="1" x14ac:dyDescent="0.3">
      <c r="A415" s="81"/>
    </row>
    <row r="416" spans="1:6" ht="45.75" thickBot="1" x14ac:dyDescent="0.3">
      <c r="A416" s="82" t="s">
        <v>1746</v>
      </c>
    </row>
    <row r="417" spans="1:6" ht="18.75" x14ac:dyDescent="0.25">
      <c r="A417" s="81"/>
    </row>
    <row r="418" spans="1:6" ht="18.75" x14ac:dyDescent="0.25">
      <c r="A418" s="81"/>
    </row>
    <row r="419" spans="1:6" x14ac:dyDescent="0.25">
      <c r="A419" s="417" t="s">
        <v>1665</v>
      </c>
      <c r="B419" s="417" t="s">
        <v>21</v>
      </c>
      <c r="C419" s="417" t="s">
        <v>1540</v>
      </c>
      <c r="D419" s="419" t="s">
        <v>8</v>
      </c>
      <c r="E419" s="83" t="s">
        <v>11</v>
      </c>
      <c r="F419" s="83" t="s">
        <v>11</v>
      </c>
    </row>
    <row r="420" spans="1:6" ht="15.75" thickBot="1" x14ac:dyDescent="0.3">
      <c r="A420" s="418"/>
      <c r="B420" s="418"/>
      <c r="C420" s="418"/>
      <c r="D420" s="420"/>
      <c r="E420" s="84" t="s">
        <v>1666</v>
      </c>
      <c r="F420" s="84" t="s">
        <v>1667</v>
      </c>
    </row>
    <row r="421" spans="1:6" x14ac:dyDescent="0.25">
      <c r="A421" s="78">
        <v>1</v>
      </c>
      <c r="B421" s="85"/>
      <c r="C421" s="421" t="s">
        <v>137</v>
      </c>
      <c r="D421" s="421"/>
      <c r="E421" s="85"/>
      <c r="F421" s="85"/>
    </row>
    <row r="422" spans="1:6" ht="15.75" thickBot="1" x14ac:dyDescent="0.3">
      <c r="A422" s="87" t="s">
        <v>1668</v>
      </c>
      <c r="B422" s="88" t="s">
        <v>1669</v>
      </c>
      <c r="C422" s="89" t="s">
        <v>1670</v>
      </c>
      <c r="D422" s="90">
        <v>1.1299999999999999</v>
      </c>
      <c r="E422" s="100">
        <v>9932.9</v>
      </c>
      <c r="F422" s="100">
        <v>11224.18</v>
      </c>
    </row>
    <row r="423" spans="1:6" x14ac:dyDescent="0.25">
      <c r="A423" s="85"/>
      <c r="B423" s="85"/>
      <c r="C423" s="85"/>
      <c r="D423" s="421" t="s">
        <v>1674</v>
      </c>
      <c r="E423" s="421"/>
      <c r="F423" s="101">
        <v>11224.18</v>
      </c>
    </row>
    <row r="424" spans="1:6" x14ac:dyDescent="0.25">
      <c r="A424" s="78">
        <v>2</v>
      </c>
      <c r="B424" s="85"/>
      <c r="C424" s="411" t="s">
        <v>1675</v>
      </c>
      <c r="D424" s="411"/>
      <c r="E424" s="85"/>
      <c r="F424" s="85"/>
    </row>
    <row r="425" spans="1:6" ht="15.75" thickBot="1" x14ac:dyDescent="0.3">
      <c r="A425" s="91"/>
      <c r="B425" s="92" t="s">
        <v>1634</v>
      </c>
      <c r="C425" s="93" t="s">
        <v>1675</v>
      </c>
      <c r="D425" s="95">
        <v>2</v>
      </c>
      <c r="E425" s="102">
        <v>11224.18</v>
      </c>
      <c r="F425" s="95">
        <v>224.48</v>
      </c>
    </row>
    <row r="426" spans="1:6" x14ac:dyDescent="0.25">
      <c r="A426" s="85"/>
      <c r="B426" s="85"/>
      <c r="C426" s="85"/>
      <c r="D426" s="416" t="s">
        <v>1677</v>
      </c>
      <c r="E426" s="416"/>
      <c r="F426" s="103">
        <v>11448.66</v>
      </c>
    </row>
    <row r="428" spans="1:6" ht="22.5" x14ac:dyDescent="0.25">
      <c r="A428" s="78" t="s">
        <v>1587</v>
      </c>
      <c r="B428" s="79" t="s">
        <v>1747</v>
      </c>
      <c r="C428" s="99">
        <v>6152.23</v>
      </c>
    </row>
    <row r="429" spans="1:6" ht="19.5" thickBot="1" x14ac:dyDescent="0.3">
      <c r="A429" s="81"/>
    </row>
    <row r="430" spans="1:6" ht="90.75" thickBot="1" x14ac:dyDescent="0.3">
      <c r="A430" s="82" t="s">
        <v>1748</v>
      </c>
    </row>
    <row r="431" spans="1:6" ht="18.75" x14ac:dyDescent="0.25">
      <c r="A431" s="81"/>
    </row>
    <row r="432" spans="1:6" ht="18.75" x14ac:dyDescent="0.25">
      <c r="A432" s="81"/>
    </row>
    <row r="433" spans="1:8" x14ac:dyDescent="0.25">
      <c r="A433" s="417" t="s">
        <v>1665</v>
      </c>
      <c r="B433" s="417" t="s">
        <v>21</v>
      </c>
      <c r="C433" s="417" t="s">
        <v>1540</v>
      </c>
      <c r="D433" s="419" t="s">
        <v>8</v>
      </c>
      <c r="E433" s="83" t="s">
        <v>11</v>
      </c>
      <c r="F433" s="83" t="s">
        <v>11</v>
      </c>
    </row>
    <row r="434" spans="1:8" ht="15.75" thickBot="1" x14ac:dyDescent="0.3">
      <c r="A434" s="418"/>
      <c r="B434" s="418"/>
      <c r="C434" s="418"/>
      <c r="D434" s="420"/>
      <c r="E434" s="84" t="s">
        <v>1666</v>
      </c>
      <c r="F434" s="84" t="s">
        <v>1667</v>
      </c>
    </row>
    <row r="435" spans="1:8" x14ac:dyDescent="0.25">
      <c r="A435" s="78">
        <v>1</v>
      </c>
      <c r="B435" s="85"/>
      <c r="C435" s="421" t="s">
        <v>1706</v>
      </c>
      <c r="D435" s="421"/>
      <c r="E435" s="85"/>
      <c r="F435" s="85"/>
    </row>
    <row r="436" spans="1:8" x14ac:dyDescent="0.25">
      <c r="A436" s="87" t="s">
        <v>1707</v>
      </c>
      <c r="B436" s="88" t="s">
        <v>1669</v>
      </c>
      <c r="C436" s="89" t="s">
        <v>1708</v>
      </c>
      <c r="D436" s="107">
        <v>0.13600000000000001</v>
      </c>
      <c r="E436" s="108">
        <v>7846.16</v>
      </c>
      <c r="F436" s="108">
        <v>1067.08</v>
      </c>
    </row>
    <row r="437" spans="1:8" ht="23.25" thickBot="1" x14ac:dyDescent="0.3">
      <c r="A437" s="87" t="s">
        <v>1709</v>
      </c>
      <c r="B437" s="88" t="s">
        <v>1669</v>
      </c>
      <c r="C437" s="89" t="s">
        <v>1710</v>
      </c>
      <c r="D437" s="90">
        <v>0.13600000000000001</v>
      </c>
      <c r="E437" s="100">
        <v>13307.7</v>
      </c>
      <c r="F437" s="100">
        <v>1809.85</v>
      </c>
    </row>
    <row r="438" spans="1:8" x14ac:dyDescent="0.25">
      <c r="A438" s="85"/>
      <c r="B438" s="85"/>
      <c r="C438" s="85"/>
      <c r="D438" s="421" t="s">
        <v>1711</v>
      </c>
      <c r="E438" s="421"/>
      <c r="F438" s="101">
        <v>2876.93</v>
      </c>
    </row>
    <row r="439" spans="1:8" x14ac:dyDescent="0.25">
      <c r="A439" s="78">
        <v>2</v>
      </c>
      <c r="B439" s="85"/>
      <c r="C439" s="411" t="s">
        <v>137</v>
      </c>
      <c r="D439" s="411"/>
      <c r="E439" s="85"/>
      <c r="F439" s="85"/>
    </row>
    <row r="440" spans="1:8" x14ac:dyDescent="0.25">
      <c r="A440" s="87" t="s">
        <v>1700</v>
      </c>
      <c r="B440" s="88" t="s">
        <v>1669</v>
      </c>
      <c r="C440" s="89" t="s">
        <v>1701</v>
      </c>
      <c r="D440" s="107">
        <v>0.153</v>
      </c>
      <c r="E440" s="108">
        <v>10101.540000000001</v>
      </c>
      <c r="F440" s="108">
        <v>1545.54</v>
      </c>
      <c r="H440" t="s">
        <v>1749</v>
      </c>
    </row>
    <row r="441" spans="1:8" ht="15.75" thickBot="1" x14ac:dyDescent="0.3">
      <c r="A441" s="87" t="s">
        <v>1668</v>
      </c>
      <c r="B441" s="88" t="s">
        <v>1669</v>
      </c>
      <c r="C441" s="89" t="s">
        <v>1670</v>
      </c>
      <c r="D441" s="90">
        <v>0.16200000000000001</v>
      </c>
      <c r="E441" s="100">
        <v>9932.9</v>
      </c>
      <c r="F441" s="100">
        <v>1609.13</v>
      </c>
      <c r="H441" t="s">
        <v>1750</v>
      </c>
    </row>
    <row r="442" spans="1:8" x14ac:dyDescent="0.25">
      <c r="A442" s="85"/>
      <c r="B442" s="85"/>
      <c r="C442" s="85"/>
      <c r="D442" s="421" t="s">
        <v>1674</v>
      </c>
      <c r="E442" s="421"/>
      <c r="F442" s="101">
        <v>3154.67</v>
      </c>
    </row>
    <row r="443" spans="1:8" x14ac:dyDescent="0.25">
      <c r="A443" s="78">
        <v>3</v>
      </c>
      <c r="B443" s="85"/>
      <c r="C443" s="411" t="s">
        <v>1675</v>
      </c>
      <c r="D443" s="411"/>
      <c r="E443" s="85"/>
      <c r="F443" s="85"/>
    </row>
    <row r="444" spans="1:8" ht="15.75" thickBot="1" x14ac:dyDescent="0.3">
      <c r="A444" s="91"/>
      <c r="B444" s="92" t="s">
        <v>1634</v>
      </c>
      <c r="C444" s="93" t="s">
        <v>1675</v>
      </c>
      <c r="D444" s="95">
        <v>2</v>
      </c>
      <c r="E444" s="102">
        <v>6031.6</v>
      </c>
      <c r="F444" s="95">
        <v>120.63</v>
      </c>
    </row>
    <row r="445" spans="1:8" x14ac:dyDescent="0.25">
      <c r="A445" s="85"/>
      <c r="B445" s="85"/>
      <c r="C445" s="85"/>
      <c r="D445" s="416" t="s">
        <v>1712</v>
      </c>
      <c r="E445" s="416"/>
      <c r="F445" s="103">
        <v>6152.23</v>
      </c>
    </row>
    <row r="447" spans="1:8" ht="22.5" x14ac:dyDescent="0.25">
      <c r="A447" s="78" t="s">
        <v>1587</v>
      </c>
      <c r="B447" s="79" t="s">
        <v>1747</v>
      </c>
      <c r="C447" s="99">
        <v>6494.33</v>
      </c>
    </row>
    <row r="448" spans="1:8" ht="19.5" thickBot="1" x14ac:dyDescent="0.3">
      <c r="A448" s="81"/>
    </row>
    <row r="449" spans="1:6" ht="135.75" thickBot="1" x14ac:dyDescent="0.3">
      <c r="A449" s="82" t="s">
        <v>1751</v>
      </c>
    </row>
    <row r="450" spans="1:6" ht="18.75" x14ac:dyDescent="0.25">
      <c r="A450" s="81"/>
    </row>
    <row r="451" spans="1:6" ht="18.75" x14ac:dyDescent="0.25">
      <c r="A451" s="81"/>
    </row>
    <row r="452" spans="1:6" x14ac:dyDescent="0.25">
      <c r="A452" s="417" t="s">
        <v>1665</v>
      </c>
      <c r="B452" s="417" t="s">
        <v>21</v>
      </c>
      <c r="C452" s="417" t="s">
        <v>1540</v>
      </c>
      <c r="D452" s="419" t="s">
        <v>8</v>
      </c>
      <c r="E452" s="83" t="s">
        <v>11</v>
      </c>
      <c r="F452" s="83" t="s">
        <v>11</v>
      </c>
    </row>
    <row r="453" spans="1:6" ht="15.75" thickBot="1" x14ac:dyDescent="0.3">
      <c r="A453" s="418"/>
      <c r="B453" s="418"/>
      <c r="C453" s="418"/>
      <c r="D453" s="420"/>
      <c r="E453" s="84" t="s">
        <v>1666</v>
      </c>
      <c r="F453" s="84" t="s">
        <v>1667</v>
      </c>
    </row>
    <row r="454" spans="1:6" x14ac:dyDescent="0.25">
      <c r="A454" s="78">
        <v>1</v>
      </c>
      <c r="B454" s="85"/>
      <c r="C454" s="421" t="s">
        <v>137</v>
      </c>
      <c r="D454" s="421"/>
      <c r="E454" s="85"/>
      <c r="F454" s="85"/>
    </row>
    <row r="455" spans="1:6" ht="15.75" thickBot="1" x14ac:dyDescent="0.3">
      <c r="A455" s="87" t="s">
        <v>1668</v>
      </c>
      <c r="B455" s="88" t="s">
        <v>1669</v>
      </c>
      <c r="C455" s="89" t="s">
        <v>1670</v>
      </c>
      <c r="D455" s="90">
        <v>0.64100000000000001</v>
      </c>
      <c r="E455" s="100">
        <v>9932.9</v>
      </c>
      <c r="F455" s="100">
        <v>6366.99</v>
      </c>
    </row>
    <row r="456" spans="1:6" x14ac:dyDescent="0.25">
      <c r="A456" s="85"/>
      <c r="B456" s="85"/>
      <c r="C456" s="85"/>
      <c r="D456" s="421" t="s">
        <v>1674</v>
      </c>
      <c r="E456" s="421"/>
      <c r="F456" s="101">
        <v>6366.99</v>
      </c>
    </row>
    <row r="457" spans="1:6" x14ac:dyDescent="0.25">
      <c r="A457" s="78">
        <v>2</v>
      </c>
      <c r="B457" s="85"/>
      <c r="C457" s="411" t="s">
        <v>1675</v>
      </c>
      <c r="D457" s="411"/>
      <c r="E457" s="85"/>
      <c r="F457" s="85"/>
    </row>
    <row r="458" spans="1:6" ht="15.75" thickBot="1" x14ac:dyDescent="0.3">
      <c r="A458" s="91"/>
      <c r="B458" s="92" t="s">
        <v>1634</v>
      </c>
      <c r="C458" s="93" t="s">
        <v>1675</v>
      </c>
      <c r="D458" s="95">
        <v>2</v>
      </c>
      <c r="E458" s="102">
        <v>6366.99</v>
      </c>
      <c r="F458" s="95">
        <v>127.34</v>
      </c>
    </row>
    <row r="459" spans="1:6" x14ac:dyDescent="0.25">
      <c r="A459" s="85"/>
      <c r="B459" s="85"/>
      <c r="C459" s="85"/>
      <c r="D459" s="416" t="s">
        <v>1677</v>
      </c>
      <c r="E459" s="416"/>
      <c r="F459" s="103">
        <v>6494.33</v>
      </c>
    </row>
    <row r="461" spans="1:6" x14ac:dyDescent="0.25">
      <c r="A461" s="78" t="s">
        <v>1587</v>
      </c>
      <c r="B461" s="79" t="s">
        <v>1752</v>
      </c>
      <c r="C461" s="99">
        <v>3201.58</v>
      </c>
    </row>
    <row r="462" spans="1:6" ht="19.5" thickBot="1" x14ac:dyDescent="0.3">
      <c r="A462" s="81"/>
    </row>
    <row r="463" spans="1:6" ht="68.25" thickBot="1" x14ac:dyDescent="0.3">
      <c r="A463" s="82" t="s">
        <v>1753</v>
      </c>
    </row>
    <row r="464" spans="1:6" ht="18.75" x14ac:dyDescent="0.25">
      <c r="A464" s="81"/>
    </row>
    <row r="465" spans="1:6" ht="18.75" x14ac:dyDescent="0.25">
      <c r="A465" s="81"/>
    </row>
    <row r="466" spans="1:6" x14ac:dyDescent="0.25">
      <c r="A466" s="417" t="s">
        <v>1665</v>
      </c>
      <c r="B466" s="417" t="s">
        <v>21</v>
      </c>
      <c r="C466" s="417" t="s">
        <v>1540</v>
      </c>
      <c r="D466" s="419" t="s">
        <v>8</v>
      </c>
      <c r="E466" s="83" t="s">
        <v>11</v>
      </c>
      <c r="F466" s="83" t="s">
        <v>11</v>
      </c>
    </row>
    <row r="467" spans="1:6" ht="15.75" thickBot="1" x14ac:dyDescent="0.3">
      <c r="A467" s="418"/>
      <c r="B467" s="418"/>
      <c r="C467" s="418"/>
      <c r="D467" s="420"/>
      <c r="E467" s="84" t="s">
        <v>1666</v>
      </c>
      <c r="F467" s="84" t="s">
        <v>1667</v>
      </c>
    </row>
    <row r="468" spans="1:6" x14ac:dyDescent="0.25">
      <c r="A468" s="78">
        <v>1</v>
      </c>
      <c r="B468" s="85"/>
      <c r="C468" s="421" t="s">
        <v>137</v>
      </c>
      <c r="D468" s="421"/>
      <c r="E468" s="85"/>
      <c r="F468" s="85"/>
    </row>
    <row r="469" spans="1:6" ht="15.75" thickBot="1" x14ac:dyDescent="0.3">
      <c r="A469" s="87" t="s">
        <v>1668</v>
      </c>
      <c r="B469" s="88" t="s">
        <v>1669</v>
      </c>
      <c r="C469" s="89" t="s">
        <v>1670</v>
      </c>
      <c r="D469" s="90">
        <v>0.316</v>
      </c>
      <c r="E469" s="100">
        <v>9932.9</v>
      </c>
      <c r="F469" s="100">
        <v>3138.8</v>
      </c>
    </row>
    <row r="470" spans="1:6" x14ac:dyDescent="0.25">
      <c r="A470" s="85"/>
      <c r="B470" s="85"/>
      <c r="C470" s="85"/>
      <c r="D470" s="421" t="s">
        <v>1674</v>
      </c>
      <c r="E470" s="421"/>
      <c r="F470" s="101">
        <v>3138.8</v>
      </c>
    </row>
    <row r="471" spans="1:6" x14ac:dyDescent="0.25">
      <c r="A471" s="78">
        <v>2</v>
      </c>
      <c r="B471" s="85"/>
      <c r="C471" s="411" t="s">
        <v>1675</v>
      </c>
      <c r="D471" s="411"/>
      <c r="E471" s="85"/>
      <c r="F471" s="85"/>
    </row>
    <row r="472" spans="1:6" ht="15.75" thickBot="1" x14ac:dyDescent="0.3">
      <c r="A472" s="91"/>
      <c r="B472" s="92" t="s">
        <v>1634</v>
      </c>
      <c r="C472" s="93" t="s">
        <v>1675</v>
      </c>
      <c r="D472" s="95">
        <v>2</v>
      </c>
      <c r="E472" s="102">
        <v>3138.8</v>
      </c>
      <c r="F472" s="95">
        <v>62.78</v>
      </c>
    </row>
    <row r="473" spans="1:6" x14ac:dyDescent="0.25">
      <c r="A473" s="85"/>
      <c r="B473" s="85"/>
      <c r="C473" s="85"/>
      <c r="D473" s="416" t="s">
        <v>1677</v>
      </c>
      <c r="E473" s="416"/>
      <c r="F473" s="103">
        <v>3201.58</v>
      </c>
    </row>
    <row r="475" spans="1:6" x14ac:dyDescent="0.25">
      <c r="A475" s="78" t="s">
        <v>1591</v>
      </c>
      <c r="B475" s="79" t="s">
        <v>1754</v>
      </c>
      <c r="C475" s="99">
        <v>2479.42</v>
      </c>
    </row>
    <row r="476" spans="1:6" ht="19.5" thickBot="1" x14ac:dyDescent="0.3">
      <c r="A476" s="81"/>
    </row>
    <row r="477" spans="1:6" ht="45.75" thickBot="1" x14ac:dyDescent="0.3">
      <c r="A477" s="82" t="s">
        <v>1755</v>
      </c>
    </row>
    <row r="478" spans="1:6" ht="18.75" x14ac:dyDescent="0.25">
      <c r="A478" s="81"/>
    </row>
    <row r="479" spans="1:6" ht="18.75" x14ac:dyDescent="0.25">
      <c r="A479" s="81"/>
    </row>
    <row r="480" spans="1:6" x14ac:dyDescent="0.25">
      <c r="A480" s="417" t="s">
        <v>1665</v>
      </c>
      <c r="B480" s="417" t="s">
        <v>21</v>
      </c>
      <c r="C480" s="417" t="s">
        <v>1540</v>
      </c>
      <c r="D480" s="419" t="s">
        <v>8</v>
      </c>
      <c r="E480" s="83" t="s">
        <v>11</v>
      </c>
      <c r="F480" s="83" t="s">
        <v>11</v>
      </c>
    </row>
    <row r="481" spans="1:6" ht="15.75" thickBot="1" x14ac:dyDescent="0.3">
      <c r="A481" s="418"/>
      <c r="B481" s="418"/>
      <c r="C481" s="418"/>
      <c r="D481" s="420"/>
      <c r="E481" s="84" t="s">
        <v>1666</v>
      </c>
      <c r="F481" s="84" t="s">
        <v>1667</v>
      </c>
    </row>
    <row r="482" spans="1:6" x14ac:dyDescent="0.25">
      <c r="A482" s="78">
        <v>1</v>
      </c>
      <c r="B482" s="85"/>
      <c r="C482" s="421" t="s">
        <v>137</v>
      </c>
      <c r="D482" s="421"/>
      <c r="E482" s="85"/>
      <c r="F482" s="85"/>
    </row>
    <row r="483" spans="1:6" ht="15.75" thickBot="1" x14ac:dyDescent="0.3">
      <c r="A483" s="87" t="s">
        <v>1756</v>
      </c>
      <c r="B483" s="88" t="s">
        <v>1669</v>
      </c>
      <c r="C483" s="89" t="s">
        <v>1757</v>
      </c>
      <c r="D483" s="90">
        <v>0.23400000000000001</v>
      </c>
      <c r="E483" s="100">
        <v>10388.02</v>
      </c>
      <c r="F483" s="100">
        <v>2430.8000000000002</v>
      </c>
    </row>
    <row r="484" spans="1:6" x14ac:dyDescent="0.25">
      <c r="A484" s="85"/>
      <c r="B484" s="85"/>
      <c r="C484" s="85"/>
      <c r="D484" s="421" t="s">
        <v>1674</v>
      </c>
      <c r="E484" s="421"/>
      <c r="F484" s="101">
        <v>2430.8000000000002</v>
      </c>
    </row>
    <row r="485" spans="1:6" x14ac:dyDescent="0.25">
      <c r="A485" s="78">
        <v>2</v>
      </c>
      <c r="B485" s="85"/>
      <c r="C485" s="411" t="s">
        <v>1675</v>
      </c>
      <c r="D485" s="411"/>
      <c r="E485" s="85"/>
      <c r="F485" s="85"/>
    </row>
    <row r="486" spans="1:6" ht="15.75" thickBot="1" x14ac:dyDescent="0.3">
      <c r="A486" s="91"/>
      <c r="B486" s="92" t="s">
        <v>1634</v>
      </c>
      <c r="C486" s="93" t="s">
        <v>1675</v>
      </c>
      <c r="D486" s="95">
        <v>2</v>
      </c>
      <c r="E486" s="102">
        <v>2430.8000000000002</v>
      </c>
      <c r="F486" s="95">
        <v>48.62</v>
      </c>
    </row>
    <row r="487" spans="1:6" x14ac:dyDescent="0.25">
      <c r="A487" s="85"/>
      <c r="B487" s="85"/>
      <c r="C487" s="85"/>
      <c r="D487" s="416" t="s">
        <v>1677</v>
      </c>
      <c r="E487" s="416"/>
      <c r="F487" s="103">
        <v>2479.42</v>
      </c>
    </row>
    <row r="489" spans="1:6" ht="22.5" x14ac:dyDescent="0.25">
      <c r="A489" s="78" t="s">
        <v>1591</v>
      </c>
      <c r="B489" s="79" t="s">
        <v>1758</v>
      </c>
      <c r="C489" s="99">
        <v>5633.38</v>
      </c>
    </row>
    <row r="490" spans="1:6" ht="19.5" thickBot="1" x14ac:dyDescent="0.3">
      <c r="A490" s="81"/>
    </row>
    <row r="491" spans="1:6" ht="45.75" thickBot="1" x14ac:dyDescent="0.3">
      <c r="A491" s="82" t="s">
        <v>1759</v>
      </c>
    </row>
    <row r="492" spans="1:6" ht="18.75" x14ac:dyDescent="0.25">
      <c r="A492" s="81"/>
    </row>
    <row r="493" spans="1:6" ht="18.75" x14ac:dyDescent="0.25">
      <c r="A493" s="81"/>
    </row>
    <row r="494" spans="1:6" x14ac:dyDescent="0.25">
      <c r="A494" s="417" t="s">
        <v>1665</v>
      </c>
      <c r="B494" s="417" t="s">
        <v>21</v>
      </c>
      <c r="C494" s="417" t="s">
        <v>1540</v>
      </c>
      <c r="D494" s="419" t="s">
        <v>8</v>
      </c>
      <c r="E494" s="83" t="s">
        <v>11</v>
      </c>
      <c r="F494" s="83" t="s">
        <v>11</v>
      </c>
    </row>
    <row r="495" spans="1:6" ht="15.75" thickBot="1" x14ac:dyDescent="0.3">
      <c r="A495" s="418"/>
      <c r="B495" s="418"/>
      <c r="C495" s="418"/>
      <c r="D495" s="420"/>
      <c r="E495" s="84" t="s">
        <v>1666</v>
      </c>
      <c r="F495" s="84" t="s">
        <v>1667</v>
      </c>
    </row>
    <row r="496" spans="1:6" x14ac:dyDescent="0.25">
      <c r="A496" s="78">
        <v>1</v>
      </c>
      <c r="B496" s="85"/>
      <c r="C496" s="421" t="s">
        <v>137</v>
      </c>
      <c r="D496" s="421"/>
      <c r="E496" s="85"/>
      <c r="F496" s="85"/>
    </row>
    <row r="497" spans="1:6" x14ac:dyDescent="0.25">
      <c r="A497" s="87" t="s">
        <v>1760</v>
      </c>
      <c r="B497" s="88" t="s">
        <v>1669</v>
      </c>
      <c r="C497" s="89" t="s">
        <v>1761</v>
      </c>
      <c r="D497" s="107">
        <v>0.22600000000000001</v>
      </c>
      <c r="E497" s="108">
        <v>14049.67</v>
      </c>
      <c r="F497" s="108">
        <v>3175.23</v>
      </c>
    </row>
    <row r="498" spans="1:6" ht="15.75" thickBot="1" x14ac:dyDescent="0.3">
      <c r="A498" s="87" t="s">
        <v>1756</v>
      </c>
      <c r="B498" s="88" t="s">
        <v>1669</v>
      </c>
      <c r="C498" s="89" t="s">
        <v>1757</v>
      </c>
      <c r="D498" s="90">
        <v>0.22600000000000001</v>
      </c>
      <c r="E498" s="100">
        <v>10388.02</v>
      </c>
      <c r="F498" s="100">
        <v>2347.69</v>
      </c>
    </row>
    <row r="499" spans="1:6" x14ac:dyDescent="0.25">
      <c r="A499" s="85"/>
      <c r="B499" s="85"/>
      <c r="C499" s="85"/>
      <c r="D499" s="421" t="s">
        <v>1674</v>
      </c>
      <c r="E499" s="421"/>
      <c r="F499" s="101">
        <v>5522.92</v>
      </c>
    </row>
    <row r="500" spans="1:6" x14ac:dyDescent="0.25">
      <c r="A500" s="78">
        <v>2</v>
      </c>
      <c r="B500" s="85"/>
      <c r="C500" s="411" t="s">
        <v>1675</v>
      </c>
      <c r="D500" s="411"/>
      <c r="E500" s="85"/>
      <c r="F500" s="85"/>
    </row>
    <row r="501" spans="1:6" ht="15.75" thickBot="1" x14ac:dyDescent="0.3">
      <c r="A501" s="91"/>
      <c r="B501" s="92" t="s">
        <v>1634</v>
      </c>
      <c r="C501" s="93" t="s">
        <v>1675</v>
      </c>
      <c r="D501" s="95">
        <v>2</v>
      </c>
      <c r="E501" s="102">
        <v>5522.92</v>
      </c>
      <c r="F501" s="95">
        <v>110.46</v>
      </c>
    </row>
    <row r="502" spans="1:6" x14ac:dyDescent="0.25">
      <c r="A502" s="85"/>
      <c r="B502" s="85"/>
      <c r="C502" s="85"/>
      <c r="D502" s="416" t="s">
        <v>1677</v>
      </c>
      <c r="E502" s="416"/>
      <c r="F502" s="103">
        <v>5633.38</v>
      </c>
    </row>
    <row r="504" spans="1:6" x14ac:dyDescent="0.25">
      <c r="A504" s="78" t="s">
        <v>1591</v>
      </c>
      <c r="B504" s="79" t="s">
        <v>1762</v>
      </c>
      <c r="C504" s="99">
        <v>25217.01</v>
      </c>
    </row>
    <row r="505" spans="1:6" ht="19.5" thickBot="1" x14ac:dyDescent="0.3">
      <c r="A505" s="81"/>
    </row>
    <row r="506" spans="1:6" ht="57" thickBot="1" x14ac:dyDescent="0.3">
      <c r="A506" s="82" t="s">
        <v>1763</v>
      </c>
    </row>
    <row r="507" spans="1:6" ht="18.75" x14ac:dyDescent="0.25">
      <c r="A507" s="81"/>
    </row>
    <row r="508" spans="1:6" ht="18.75" x14ac:dyDescent="0.25">
      <c r="A508" s="81"/>
    </row>
    <row r="509" spans="1:6" x14ac:dyDescent="0.25">
      <c r="A509" s="417" t="s">
        <v>1665</v>
      </c>
      <c r="B509" s="417" t="s">
        <v>21</v>
      </c>
      <c r="C509" s="417" t="s">
        <v>1540</v>
      </c>
      <c r="D509" s="419" t="s">
        <v>8</v>
      </c>
      <c r="E509" s="83" t="s">
        <v>11</v>
      </c>
      <c r="F509" s="83" t="s">
        <v>11</v>
      </c>
    </row>
    <row r="510" spans="1:6" ht="15.75" thickBot="1" x14ac:dyDescent="0.3">
      <c r="A510" s="418"/>
      <c r="B510" s="418"/>
      <c r="C510" s="418"/>
      <c r="D510" s="420"/>
      <c r="E510" s="84" t="s">
        <v>1666</v>
      </c>
      <c r="F510" s="84" t="s">
        <v>1667</v>
      </c>
    </row>
    <row r="511" spans="1:6" x14ac:dyDescent="0.25">
      <c r="A511" s="78">
        <v>1</v>
      </c>
      <c r="B511" s="85"/>
      <c r="C511" s="421" t="s">
        <v>137</v>
      </c>
      <c r="D511" s="421"/>
      <c r="E511" s="85"/>
      <c r="F511" s="85"/>
    </row>
    <row r="512" spans="1:6" x14ac:dyDescent="0.25">
      <c r="A512" s="87" t="s">
        <v>1764</v>
      </c>
      <c r="B512" s="88" t="s">
        <v>1669</v>
      </c>
      <c r="C512" s="89" t="s">
        <v>1765</v>
      </c>
      <c r="D512" s="107">
        <v>0.96</v>
      </c>
      <c r="E512" s="108">
        <v>14753.26</v>
      </c>
      <c r="F512" s="108">
        <v>14163.13</v>
      </c>
    </row>
    <row r="513" spans="1:6" ht="15.75" thickBot="1" x14ac:dyDescent="0.3">
      <c r="A513" s="87" t="s">
        <v>1766</v>
      </c>
      <c r="B513" s="88" t="s">
        <v>1669</v>
      </c>
      <c r="C513" s="89" t="s">
        <v>1767</v>
      </c>
      <c r="D513" s="90">
        <v>0.96</v>
      </c>
      <c r="E513" s="100">
        <v>10999.41</v>
      </c>
      <c r="F513" s="100">
        <v>10559.43</v>
      </c>
    </row>
    <row r="514" spans="1:6" x14ac:dyDescent="0.25">
      <c r="A514" s="85"/>
      <c r="B514" s="85"/>
      <c r="C514" s="85"/>
      <c r="D514" s="421" t="s">
        <v>1674</v>
      </c>
      <c r="E514" s="421"/>
      <c r="F514" s="101">
        <v>24722.560000000001</v>
      </c>
    </row>
    <row r="515" spans="1:6" x14ac:dyDescent="0.25">
      <c r="A515" s="78">
        <v>2</v>
      </c>
      <c r="B515" s="85"/>
      <c r="C515" s="411" t="s">
        <v>1675</v>
      </c>
      <c r="D515" s="411"/>
      <c r="E515" s="85"/>
      <c r="F515" s="85"/>
    </row>
    <row r="516" spans="1:6" ht="15.75" thickBot="1" x14ac:dyDescent="0.3">
      <c r="A516" s="91"/>
      <c r="B516" s="92" t="s">
        <v>1634</v>
      </c>
      <c r="C516" s="93" t="s">
        <v>1675</v>
      </c>
      <c r="D516" s="95">
        <v>2</v>
      </c>
      <c r="E516" s="102">
        <v>24722.560000000001</v>
      </c>
      <c r="F516" s="95">
        <v>494.45</v>
      </c>
    </row>
    <row r="517" spans="1:6" x14ac:dyDescent="0.25">
      <c r="A517" s="85"/>
      <c r="B517" s="85"/>
      <c r="C517" s="85"/>
      <c r="D517" s="416" t="s">
        <v>1677</v>
      </c>
      <c r="E517" s="416"/>
      <c r="F517" s="103">
        <v>25217.01</v>
      </c>
    </row>
    <row r="519" spans="1:6" x14ac:dyDescent="0.25">
      <c r="A519" s="78" t="s">
        <v>1587</v>
      </c>
      <c r="B519" s="79" t="s">
        <v>1768</v>
      </c>
      <c r="C519" s="99">
        <v>2535.59</v>
      </c>
    </row>
    <row r="520" spans="1:6" ht="19.5" thickBot="1" x14ac:dyDescent="0.3">
      <c r="A520" s="81"/>
    </row>
    <row r="521" spans="1:6" ht="57" thickBot="1" x14ac:dyDescent="0.3">
      <c r="A521" s="82" t="s">
        <v>1769</v>
      </c>
    </row>
    <row r="522" spans="1:6" ht="18.75" x14ac:dyDescent="0.25">
      <c r="A522" s="81"/>
    </row>
    <row r="523" spans="1:6" ht="18.75" x14ac:dyDescent="0.25">
      <c r="A523" s="81"/>
    </row>
    <row r="524" spans="1:6" x14ac:dyDescent="0.25">
      <c r="A524" s="417" t="s">
        <v>1665</v>
      </c>
      <c r="B524" s="417" t="s">
        <v>21</v>
      </c>
      <c r="C524" s="417" t="s">
        <v>1540</v>
      </c>
      <c r="D524" s="419" t="s">
        <v>8</v>
      </c>
      <c r="E524" s="83" t="s">
        <v>11</v>
      </c>
      <c r="F524" s="83" t="s">
        <v>11</v>
      </c>
    </row>
    <row r="525" spans="1:6" ht="15.75" thickBot="1" x14ac:dyDescent="0.3">
      <c r="A525" s="418"/>
      <c r="B525" s="418"/>
      <c r="C525" s="418"/>
      <c r="D525" s="420"/>
      <c r="E525" s="84" t="s">
        <v>1666</v>
      </c>
      <c r="F525" s="84" t="s">
        <v>1667</v>
      </c>
    </row>
    <row r="526" spans="1:6" x14ac:dyDescent="0.25">
      <c r="A526" s="78">
        <v>1</v>
      </c>
      <c r="B526" s="85"/>
      <c r="C526" s="421" t="s">
        <v>137</v>
      </c>
      <c r="D526" s="421"/>
      <c r="E526" s="85"/>
      <c r="F526" s="85"/>
    </row>
    <row r="527" spans="1:6" ht="15.75" thickBot="1" x14ac:dyDescent="0.3">
      <c r="A527" s="87" t="s">
        <v>1766</v>
      </c>
      <c r="B527" s="88" t="s">
        <v>1669</v>
      </c>
      <c r="C527" s="89" t="s">
        <v>1767</v>
      </c>
      <c r="D527" s="90">
        <v>0.22600000000000001</v>
      </c>
      <c r="E527" s="100">
        <v>10999.41</v>
      </c>
      <c r="F527" s="100">
        <v>2485.87</v>
      </c>
    </row>
    <row r="528" spans="1:6" x14ac:dyDescent="0.25">
      <c r="A528" s="85"/>
      <c r="B528" s="85"/>
      <c r="C528" s="85"/>
      <c r="D528" s="421" t="s">
        <v>1674</v>
      </c>
      <c r="E528" s="421"/>
      <c r="F528" s="101">
        <v>2485.87</v>
      </c>
    </row>
    <row r="529" spans="1:6" x14ac:dyDescent="0.25">
      <c r="A529" s="78">
        <v>2</v>
      </c>
      <c r="B529" s="85"/>
      <c r="C529" s="411" t="s">
        <v>1675</v>
      </c>
      <c r="D529" s="411"/>
      <c r="E529" s="85"/>
      <c r="F529" s="85"/>
    </row>
    <row r="530" spans="1:6" ht="15.75" thickBot="1" x14ac:dyDescent="0.3">
      <c r="A530" s="91"/>
      <c r="B530" s="92" t="s">
        <v>1634</v>
      </c>
      <c r="C530" s="93" t="s">
        <v>1675</v>
      </c>
      <c r="D530" s="95">
        <v>2</v>
      </c>
      <c r="E530" s="102">
        <v>2485.87</v>
      </c>
      <c r="F530" s="95">
        <v>49.72</v>
      </c>
    </row>
    <row r="531" spans="1:6" x14ac:dyDescent="0.25">
      <c r="A531" s="85"/>
      <c r="B531" s="85"/>
      <c r="C531" s="85"/>
      <c r="D531" s="416" t="s">
        <v>1677</v>
      </c>
      <c r="E531" s="416"/>
      <c r="F531" s="103">
        <v>2535.59</v>
      </c>
    </row>
    <row r="533" spans="1:6" x14ac:dyDescent="0.25">
      <c r="A533" s="78" t="s">
        <v>1587</v>
      </c>
      <c r="B533" s="79" t="s">
        <v>1768</v>
      </c>
      <c r="C533" s="99">
        <v>2602.9</v>
      </c>
    </row>
    <row r="534" spans="1:6" ht="19.5" thickBot="1" x14ac:dyDescent="0.3">
      <c r="A534" s="81"/>
    </row>
    <row r="535" spans="1:6" ht="57" thickBot="1" x14ac:dyDescent="0.3">
      <c r="A535" s="82" t="s">
        <v>1770</v>
      </c>
    </row>
    <row r="536" spans="1:6" ht="18.75" x14ac:dyDescent="0.25">
      <c r="A536" s="81"/>
    </row>
    <row r="537" spans="1:6" ht="18.75" x14ac:dyDescent="0.25">
      <c r="A537" s="81"/>
    </row>
    <row r="538" spans="1:6" x14ac:dyDescent="0.25">
      <c r="A538" s="417" t="s">
        <v>1665</v>
      </c>
      <c r="B538" s="417" t="s">
        <v>21</v>
      </c>
      <c r="C538" s="417" t="s">
        <v>1540</v>
      </c>
      <c r="D538" s="419" t="s">
        <v>8</v>
      </c>
      <c r="E538" s="83" t="s">
        <v>11</v>
      </c>
      <c r="F538" s="83" t="s">
        <v>11</v>
      </c>
    </row>
    <row r="539" spans="1:6" ht="15.75" thickBot="1" x14ac:dyDescent="0.3">
      <c r="A539" s="418"/>
      <c r="B539" s="418"/>
      <c r="C539" s="418"/>
      <c r="D539" s="420"/>
      <c r="E539" s="84" t="s">
        <v>1666</v>
      </c>
      <c r="F539" s="84" t="s">
        <v>1667</v>
      </c>
    </row>
    <row r="540" spans="1:6" x14ac:dyDescent="0.25">
      <c r="A540" s="78">
        <v>1</v>
      </c>
      <c r="B540" s="85"/>
      <c r="C540" s="421" t="s">
        <v>137</v>
      </c>
      <c r="D540" s="421"/>
      <c r="E540" s="85"/>
      <c r="F540" s="85"/>
    </row>
    <row r="541" spans="1:6" ht="15.75" thickBot="1" x14ac:dyDescent="0.3">
      <c r="A541" s="87" t="s">
        <v>1766</v>
      </c>
      <c r="B541" s="88" t="s">
        <v>1669</v>
      </c>
      <c r="C541" s="89" t="s">
        <v>1767</v>
      </c>
      <c r="D541" s="90">
        <v>0.23200000000000001</v>
      </c>
      <c r="E541" s="100">
        <v>10999.41</v>
      </c>
      <c r="F541" s="100">
        <v>2551.86</v>
      </c>
    </row>
    <row r="542" spans="1:6" x14ac:dyDescent="0.25">
      <c r="A542" s="85"/>
      <c r="B542" s="85"/>
      <c r="C542" s="85"/>
      <c r="D542" s="421" t="s">
        <v>1674</v>
      </c>
      <c r="E542" s="421"/>
      <c r="F542" s="101">
        <v>2551.86</v>
      </c>
    </row>
    <row r="543" spans="1:6" x14ac:dyDescent="0.25">
      <c r="A543" s="78">
        <v>2</v>
      </c>
      <c r="B543" s="85"/>
      <c r="C543" s="411" t="s">
        <v>1675</v>
      </c>
      <c r="D543" s="411"/>
      <c r="E543" s="85"/>
      <c r="F543" s="85"/>
    </row>
    <row r="544" spans="1:6" ht="15.75" thickBot="1" x14ac:dyDescent="0.3">
      <c r="A544" s="91"/>
      <c r="B544" s="92" t="s">
        <v>1634</v>
      </c>
      <c r="C544" s="93" t="s">
        <v>1675</v>
      </c>
      <c r="D544" s="95">
        <v>2</v>
      </c>
      <c r="E544" s="102">
        <v>2551.86</v>
      </c>
      <c r="F544" s="95">
        <v>51.04</v>
      </c>
    </row>
    <row r="545" spans="1:6" x14ac:dyDescent="0.25">
      <c r="A545" s="85"/>
      <c r="B545" s="85"/>
      <c r="C545" s="85"/>
      <c r="D545" s="416" t="s">
        <v>1677</v>
      </c>
      <c r="E545" s="416"/>
      <c r="F545" s="103">
        <v>2602.9</v>
      </c>
    </row>
    <row r="547" spans="1:6" x14ac:dyDescent="0.25">
      <c r="A547" s="78" t="s">
        <v>1591</v>
      </c>
      <c r="B547" s="79" t="s">
        <v>1762</v>
      </c>
      <c r="C547" s="99">
        <v>30418.03</v>
      </c>
    </row>
    <row r="548" spans="1:6" ht="19.5" thickBot="1" x14ac:dyDescent="0.3">
      <c r="A548" s="81"/>
    </row>
    <row r="549" spans="1:6" ht="57" thickBot="1" x14ac:dyDescent="0.3">
      <c r="A549" s="82" t="s">
        <v>1771</v>
      </c>
    </row>
    <row r="550" spans="1:6" ht="18.75" x14ac:dyDescent="0.25">
      <c r="A550" s="81"/>
    </row>
    <row r="551" spans="1:6" ht="18.75" x14ac:dyDescent="0.25">
      <c r="A551" s="81"/>
    </row>
    <row r="552" spans="1:6" x14ac:dyDescent="0.25">
      <c r="A552" s="417" t="s">
        <v>1665</v>
      </c>
      <c r="B552" s="417" t="s">
        <v>21</v>
      </c>
      <c r="C552" s="417" t="s">
        <v>1540</v>
      </c>
      <c r="D552" s="419" t="s">
        <v>8</v>
      </c>
      <c r="E552" s="83" t="s">
        <v>11</v>
      </c>
      <c r="F552" s="83" t="s">
        <v>11</v>
      </c>
    </row>
    <row r="553" spans="1:6" ht="15.75" thickBot="1" x14ac:dyDescent="0.3">
      <c r="A553" s="418"/>
      <c r="B553" s="418"/>
      <c r="C553" s="418"/>
      <c r="D553" s="420"/>
      <c r="E553" s="84" t="s">
        <v>1666</v>
      </c>
      <c r="F553" s="84" t="s">
        <v>1667</v>
      </c>
    </row>
    <row r="554" spans="1:6" x14ac:dyDescent="0.25">
      <c r="A554" s="78">
        <v>1</v>
      </c>
      <c r="B554" s="85"/>
      <c r="C554" s="421" t="s">
        <v>137</v>
      </c>
      <c r="D554" s="421"/>
      <c r="E554" s="85"/>
      <c r="F554" s="85"/>
    </row>
    <row r="555" spans="1:6" x14ac:dyDescent="0.25">
      <c r="A555" s="87" t="s">
        <v>1764</v>
      </c>
      <c r="B555" s="88" t="s">
        <v>1669</v>
      </c>
      <c r="C555" s="89" t="s">
        <v>1765</v>
      </c>
      <c r="D555" s="107">
        <v>1.1579999999999999</v>
      </c>
      <c r="E555" s="108">
        <v>14753.26</v>
      </c>
      <c r="F555" s="108">
        <v>17084.28</v>
      </c>
    </row>
    <row r="556" spans="1:6" ht="15.75" thickBot="1" x14ac:dyDescent="0.3">
      <c r="A556" s="87" t="s">
        <v>1766</v>
      </c>
      <c r="B556" s="88" t="s">
        <v>1669</v>
      </c>
      <c r="C556" s="89" t="s">
        <v>1767</v>
      </c>
      <c r="D556" s="90">
        <v>1.1579999999999999</v>
      </c>
      <c r="E556" s="100">
        <v>10999.41</v>
      </c>
      <c r="F556" s="100">
        <v>12737.32</v>
      </c>
    </row>
    <row r="557" spans="1:6" x14ac:dyDescent="0.25">
      <c r="A557" s="85"/>
      <c r="B557" s="85"/>
      <c r="C557" s="85"/>
      <c r="D557" s="421" t="s">
        <v>1674</v>
      </c>
      <c r="E557" s="421"/>
      <c r="F557" s="101">
        <v>29821.599999999999</v>
      </c>
    </row>
    <row r="558" spans="1:6" x14ac:dyDescent="0.25">
      <c r="A558" s="78">
        <v>2</v>
      </c>
      <c r="B558" s="85"/>
      <c r="C558" s="411" t="s">
        <v>1675</v>
      </c>
      <c r="D558" s="411"/>
      <c r="E558" s="85"/>
      <c r="F558" s="85"/>
    </row>
    <row r="559" spans="1:6" ht="15.75" thickBot="1" x14ac:dyDescent="0.3">
      <c r="A559" s="91"/>
      <c r="B559" s="92" t="s">
        <v>1634</v>
      </c>
      <c r="C559" s="93" t="s">
        <v>1675</v>
      </c>
      <c r="D559" s="95">
        <v>2</v>
      </c>
      <c r="E559" s="102">
        <v>29821.599999999999</v>
      </c>
      <c r="F559" s="95">
        <v>596.42999999999995</v>
      </c>
    </row>
    <row r="560" spans="1:6" x14ac:dyDescent="0.25">
      <c r="A560" s="85"/>
      <c r="B560" s="85"/>
      <c r="C560" s="85"/>
      <c r="D560" s="416" t="s">
        <v>1677</v>
      </c>
      <c r="E560" s="416"/>
      <c r="F560" s="103">
        <v>30418.03</v>
      </c>
    </row>
    <row r="562" spans="1:6" x14ac:dyDescent="0.25">
      <c r="A562" s="78" t="s">
        <v>1591</v>
      </c>
      <c r="B562" s="79" t="s">
        <v>1772</v>
      </c>
      <c r="C562" s="99">
        <v>2302.31</v>
      </c>
    </row>
    <row r="563" spans="1:6" ht="19.5" thickBot="1" x14ac:dyDescent="0.3">
      <c r="A563" s="81"/>
    </row>
    <row r="564" spans="1:6" ht="45.75" thickBot="1" x14ac:dyDescent="0.3">
      <c r="A564" s="82" t="s">
        <v>1773</v>
      </c>
    </row>
    <row r="565" spans="1:6" ht="18.75" x14ac:dyDescent="0.25">
      <c r="A565" s="81"/>
    </row>
    <row r="566" spans="1:6" ht="18.75" x14ac:dyDescent="0.25">
      <c r="A566" s="81"/>
    </row>
    <row r="567" spans="1:6" x14ac:dyDescent="0.25">
      <c r="A567" s="417" t="s">
        <v>1665</v>
      </c>
      <c r="B567" s="417" t="s">
        <v>21</v>
      </c>
      <c r="C567" s="417" t="s">
        <v>1540</v>
      </c>
      <c r="D567" s="419" t="s">
        <v>8</v>
      </c>
      <c r="E567" s="83" t="s">
        <v>11</v>
      </c>
      <c r="F567" s="83" t="s">
        <v>11</v>
      </c>
    </row>
    <row r="568" spans="1:6" ht="15.75" thickBot="1" x14ac:dyDescent="0.3">
      <c r="A568" s="418"/>
      <c r="B568" s="418"/>
      <c r="C568" s="418"/>
      <c r="D568" s="420"/>
      <c r="E568" s="84" t="s">
        <v>1666</v>
      </c>
      <c r="F568" s="84" t="s">
        <v>1667</v>
      </c>
    </row>
    <row r="569" spans="1:6" x14ac:dyDescent="0.25">
      <c r="A569" s="78">
        <v>1</v>
      </c>
      <c r="B569" s="85"/>
      <c r="C569" s="421" t="s">
        <v>137</v>
      </c>
      <c r="D569" s="421"/>
      <c r="E569" s="85"/>
      <c r="F569" s="85"/>
    </row>
    <row r="570" spans="1:6" x14ac:dyDescent="0.25">
      <c r="A570" s="87" t="s">
        <v>1774</v>
      </c>
      <c r="B570" s="88" t="s">
        <v>1669</v>
      </c>
      <c r="C570" s="89" t="s">
        <v>1775</v>
      </c>
      <c r="D570" s="107">
        <v>9.1999999999999998E-2</v>
      </c>
      <c r="E570" s="108">
        <v>14232.9</v>
      </c>
      <c r="F570" s="108">
        <v>1309.43</v>
      </c>
    </row>
    <row r="571" spans="1:6" ht="15.75" thickBot="1" x14ac:dyDescent="0.3">
      <c r="A571" s="87" t="s">
        <v>1776</v>
      </c>
      <c r="B571" s="88" t="s">
        <v>1669</v>
      </c>
      <c r="C571" s="89" t="s">
        <v>1777</v>
      </c>
      <c r="D571" s="90">
        <v>9.1999999999999998E-2</v>
      </c>
      <c r="E571" s="100">
        <v>10301.5</v>
      </c>
      <c r="F571" s="90">
        <v>947.74</v>
      </c>
    </row>
    <row r="572" spans="1:6" x14ac:dyDescent="0.25">
      <c r="A572" s="85"/>
      <c r="B572" s="85"/>
      <c r="C572" s="85"/>
      <c r="D572" s="421" t="s">
        <v>1674</v>
      </c>
      <c r="E572" s="421"/>
      <c r="F572" s="101">
        <v>2257.17</v>
      </c>
    </row>
    <row r="573" spans="1:6" x14ac:dyDescent="0.25">
      <c r="A573" s="78">
        <v>2</v>
      </c>
      <c r="B573" s="85"/>
      <c r="C573" s="411" t="s">
        <v>1675</v>
      </c>
      <c r="D573" s="411"/>
      <c r="E573" s="85"/>
      <c r="F573" s="85"/>
    </row>
    <row r="574" spans="1:6" ht="15.75" thickBot="1" x14ac:dyDescent="0.3">
      <c r="A574" s="91"/>
      <c r="B574" s="92" t="s">
        <v>1634</v>
      </c>
      <c r="C574" s="93" t="s">
        <v>1675</v>
      </c>
      <c r="D574" s="95">
        <v>2</v>
      </c>
      <c r="E574" s="102">
        <v>2257.17</v>
      </c>
      <c r="F574" s="95">
        <v>45.14</v>
      </c>
    </row>
    <row r="575" spans="1:6" x14ac:dyDescent="0.25">
      <c r="A575" s="85"/>
      <c r="B575" s="85"/>
      <c r="C575" s="85"/>
      <c r="D575" s="416" t="s">
        <v>1677</v>
      </c>
      <c r="E575" s="416"/>
      <c r="F575" s="103">
        <v>2302.31</v>
      </c>
    </row>
    <row r="577" spans="1:6" x14ac:dyDescent="0.25">
      <c r="A577" s="78" t="s">
        <v>1591</v>
      </c>
      <c r="B577" s="79" t="s">
        <v>1778</v>
      </c>
      <c r="C577" s="99">
        <v>275.27999999999997</v>
      </c>
    </row>
    <row r="578" spans="1:6" ht="19.5" thickBot="1" x14ac:dyDescent="0.3">
      <c r="A578" s="81"/>
    </row>
    <row r="579" spans="1:6" ht="23.25" thickBot="1" x14ac:dyDescent="0.3">
      <c r="A579" s="82" t="s">
        <v>1779</v>
      </c>
    </row>
    <row r="580" spans="1:6" ht="18.75" x14ac:dyDescent="0.25">
      <c r="A580" s="81"/>
    </row>
    <row r="581" spans="1:6" ht="18.75" x14ac:dyDescent="0.25">
      <c r="A581" s="81"/>
    </row>
    <row r="582" spans="1:6" x14ac:dyDescent="0.25">
      <c r="A582" s="417" t="s">
        <v>1665</v>
      </c>
      <c r="B582" s="417" t="s">
        <v>21</v>
      </c>
      <c r="C582" s="417" t="s">
        <v>1540</v>
      </c>
      <c r="D582" s="419" t="s">
        <v>8</v>
      </c>
      <c r="E582" s="83" t="s">
        <v>11</v>
      </c>
      <c r="F582" s="83" t="s">
        <v>11</v>
      </c>
    </row>
    <row r="583" spans="1:6" ht="15.75" thickBot="1" x14ac:dyDescent="0.3">
      <c r="A583" s="418"/>
      <c r="B583" s="418"/>
      <c r="C583" s="418"/>
      <c r="D583" s="420"/>
      <c r="E583" s="84" t="s">
        <v>1666</v>
      </c>
      <c r="F583" s="84" t="s">
        <v>1667</v>
      </c>
    </row>
    <row r="584" spans="1:6" x14ac:dyDescent="0.25">
      <c r="A584" s="78">
        <v>1</v>
      </c>
      <c r="B584" s="85"/>
      <c r="C584" s="421" t="s">
        <v>137</v>
      </c>
      <c r="D584" s="421"/>
      <c r="E584" s="85"/>
      <c r="F584" s="85"/>
    </row>
    <row r="585" spans="1:6" x14ac:dyDescent="0.25">
      <c r="A585" s="87" t="s">
        <v>1774</v>
      </c>
      <c r="B585" s="88" t="s">
        <v>1669</v>
      </c>
      <c r="C585" s="89" t="s">
        <v>1775</v>
      </c>
      <c r="D585" s="107">
        <v>1.0999999999999999E-2</v>
      </c>
      <c r="E585" s="108">
        <v>14232.9</v>
      </c>
      <c r="F585" s="107">
        <v>156.56</v>
      </c>
    </row>
    <row r="586" spans="1:6" ht="15.75" thickBot="1" x14ac:dyDescent="0.3">
      <c r="A586" s="87" t="s">
        <v>1776</v>
      </c>
      <c r="B586" s="88" t="s">
        <v>1669</v>
      </c>
      <c r="C586" s="89" t="s">
        <v>1777</v>
      </c>
      <c r="D586" s="90">
        <v>1.0999999999999999E-2</v>
      </c>
      <c r="E586" s="100">
        <v>10301.5</v>
      </c>
      <c r="F586" s="90">
        <v>113.32</v>
      </c>
    </row>
    <row r="587" spans="1:6" x14ac:dyDescent="0.25">
      <c r="A587" s="85"/>
      <c r="B587" s="85"/>
      <c r="C587" s="85"/>
      <c r="D587" s="421" t="s">
        <v>1674</v>
      </c>
      <c r="E587" s="421"/>
      <c r="F587" s="83">
        <v>269.88</v>
      </c>
    </row>
    <row r="588" spans="1:6" x14ac:dyDescent="0.25">
      <c r="A588" s="78">
        <v>2</v>
      </c>
      <c r="B588" s="85"/>
      <c r="C588" s="411" t="s">
        <v>1675</v>
      </c>
      <c r="D588" s="411"/>
      <c r="E588" s="85"/>
      <c r="F588" s="85"/>
    </row>
    <row r="589" spans="1:6" ht="15.75" thickBot="1" x14ac:dyDescent="0.3">
      <c r="A589" s="91"/>
      <c r="B589" s="92" t="s">
        <v>1634</v>
      </c>
      <c r="C589" s="93" t="s">
        <v>1675</v>
      </c>
      <c r="D589" s="95">
        <v>2</v>
      </c>
      <c r="E589" s="95">
        <v>269.88</v>
      </c>
      <c r="F589" s="95">
        <v>5.4</v>
      </c>
    </row>
    <row r="590" spans="1:6" x14ac:dyDescent="0.25">
      <c r="A590" s="85"/>
      <c r="B590" s="85"/>
      <c r="C590" s="85"/>
      <c r="D590" s="416" t="s">
        <v>1677</v>
      </c>
      <c r="E590" s="416"/>
      <c r="F590" s="80">
        <v>275.27999999999997</v>
      </c>
    </row>
    <row r="592" spans="1:6" x14ac:dyDescent="0.25">
      <c r="A592" s="78" t="s">
        <v>1591</v>
      </c>
      <c r="B592" s="79" t="s">
        <v>1780</v>
      </c>
      <c r="C592" s="99">
        <v>1365.98</v>
      </c>
    </row>
    <row r="593" spans="1:6" ht="19.5" thickBot="1" x14ac:dyDescent="0.3">
      <c r="A593" s="81"/>
    </row>
    <row r="594" spans="1:6" ht="68.25" thickBot="1" x14ac:dyDescent="0.3">
      <c r="A594" s="82" t="s">
        <v>1781</v>
      </c>
    </row>
    <row r="595" spans="1:6" ht="18.75" x14ac:dyDescent="0.25">
      <c r="A595" s="81"/>
    </row>
    <row r="596" spans="1:6" ht="18.75" x14ac:dyDescent="0.25">
      <c r="A596" s="81"/>
    </row>
    <row r="597" spans="1:6" x14ac:dyDescent="0.25">
      <c r="A597" s="417" t="s">
        <v>1665</v>
      </c>
      <c r="B597" s="417" t="s">
        <v>21</v>
      </c>
      <c r="C597" s="417" t="s">
        <v>1540</v>
      </c>
      <c r="D597" s="419" t="s">
        <v>8</v>
      </c>
      <c r="E597" s="83" t="s">
        <v>11</v>
      </c>
      <c r="F597" s="83" t="s">
        <v>11</v>
      </c>
    </row>
    <row r="598" spans="1:6" ht="15.75" thickBot="1" x14ac:dyDescent="0.3">
      <c r="A598" s="418"/>
      <c r="B598" s="418"/>
      <c r="C598" s="418"/>
      <c r="D598" s="420"/>
      <c r="E598" s="84" t="s">
        <v>1666</v>
      </c>
      <c r="F598" s="84" t="s">
        <v>1667</v>
      </c>
    </row>
    <row r="599" spans="1:6" x14ac:dyDescent="0.25">
      <c r="A599" s="78">
        <v>1</v>
      </c>
      <c r="B599" s="85"/>
      <c r="C599" s="421" t="s">
        <v>137</v>
      </c>
      <c r="D599" s="421"/>
      <c r="E599" s="85"/>
      <c r="F599" s="85"/>
    </row>
    <row r="600" spans="1:6" ht="15.75" thickBot="1" x14ac:dyDescent="0.3">
      <c r="A600" s="87" t="s">
        <v>1776</v>
      </c>
      <c r="B600" s="88" t="s">
        <v>1669</v>
      </c>
      <c r="C600" s="89" t="s">
        <v>1777</v>
      </c>
      <c r="D600" s="90">
        <v>0.13</v>
      </c>
      <c r="E600" s="100">
        <v>10301.5</v>
      </c>
      <c r="F600" s="100">
        <v>1339.2</v>
      </c>
    </row>
    <row r="601" spans="1:6" x14ac:dyDescent="0.25">
      <c r="A601" s="85"/>
      <c r="B601" s="85"/>
      <c r="C601" s="85"/>
      <c r="D601" s="421" t="s">
        <v>1674</v>
      </c>
      <c r="E601" s="421"/>
      <c r="F601" s="101">
        <v>1339.2</v>
      </c>
    </row>
    <row r="602" spans="1:6" x14ac:dyDescent="0.25">
      <c r="A602" s="78">
        <v>2</v>
      </c>
      <c r="B602" s="85"/>
      <c r="C602" s="411" t="s">
        <v>1675</v>
      </c>
      <c r="D602" s="411"/>
      <c r="E602" s="85"/>
      <c r="F602" s="85"/>
    </row>
    <row r="603" spans="1:6" ht="15.75" thickBot="1" x14ac:dyDescent="0.3">
      <c r="A603" s="91"/>
      <c r="B603" s="92" t="s">
        <v>1634</v>
      </c>
      <c r="C603" s="93" t="s">
        <v>1675</v>
      </c>
      <c r="D603" s="95">
        <v>2</v>
      </c>
      <c r="E603" s="102">
        <v>1339.2</v>
      </c>
      <c r="F603" s="95">
        <v>26.78</v>
      </c>
    </row>
    <row r="604" spans="1:6" x14ac:dyDescent="0.25">
      <c r="A604" s="85"/>
      <c r="B604" s="85"/>
      <c r="C604" s="85"/>
      <c r="D604" s="416" t="s">
        <v>1677</v>
      </c>
      <c r="E604" s="416"/>
      <c r="F604" s="103">
        <v>1365.98</v>
      </c>
    </row>
    <row r="606" spans="1:6" x14ac:dyDescent="0.25">
      <c r="A606" s="78" t="s">
        <v>1591</v>
      </c>
      <c r="B606" s="79" t="s">
        <v>1782</v>
      </c>
      <c r="C606" s="99">
        <v>4233.21</v>
      </c>
    </row>
    <row r="607" spans="1:6" ht="19.5" thickBot="1" x14ac:dyDescent="0.3">
      <c r="A607" s="81"/>
    </row>
    <row r="608" spans="1:6" ht="45.75" thickBot="1" x14ac:dyDescent="0.3">
      <c r="A608" s="82" t="s">
        <v>1783</v>
      </c>
    </row>
    <row r="609" spans="1:6" ht="18.75" x14ac:dyDescent="0.25">
      <c r="A609" s="81"/>
    </row>
    <row r="610" spans="1:6" ht="18.75" x14ac:dyDescent="0.25">
      <c r="A610" s="81"/>
    </row>
    <row r="611" spans="1:6" x14ac:dyDescent="0.25">
      <c r="A611" s="417" t="s">
        <v>1665</v>
      </c>
      <c r="B611" s="417" t="s">
        <v>21</v>
      </c>
      <c r="C611" s="417" t="s">
        <v>1540</v>
      </c>
      <c r="D611" s="419" t="s">
        <v>8</v>
      </c>
      <c r="E611" s="83" t="s">
        <v>11</v>
      </c>
      <c r="F611" s="83" t="s">
        <v>11</v>
      </c>
    </row>
    <row r="612" spans="1:6" ht="15.75" thickBot="1" x14ac:dyDescent="0.3">
      <c r="A612" s="418"/>
      <c r="B612" s="418"/>
      <c r="C612" s="418"/>
      <c r="D612" s="420"/>
      <c r="E612" s="84" t="s">
        <v>1666</v>
      </c>
      <c r="F612" s="84" t="s">
        <v>1667</v>
      </c>
    </row>
    <row r="613" spans="1:6" x14ac:dyDescent="0.25">
      <c r="A613" s="78">
        <v>1</v>
      </c>
      <c r="B613" s="85"/>
      <c r="C613" s="421" t="s">
        <v>137</v>
      </c>
      <c r="D613" s="421"/>
      <c r="E613" s="85"/>
      <c r="F613" s="85"/>
    </row>
    <row r="614" spans="1:6" x14ac:dyDescent="0.25">
      <c r="A614" s="87" t="s">
        <v>1784</v>
      </c>
      <c r="B614" s="88" t="s">
        <v>1669</v>
      </c>
      <c r="C614" s="89" t="s">
        <v>1785</v>
      </c>
      <c r="D614" s="107">
        <v>0.16900000000000001</v>
      </c>
      <c r="E614" s="108">
        <v>14232.9</v>
      </c>
      <c r="F614" s="108">
        <v>2405.36</v>
      </c>
    </row>
    <row r="615" spans="1:6" ht="15.75" thickBot="1" x14ac:dyDescent="0.3">
      <c r="A615" s="87" t="s">
        <v>1786</v>
      </c>
      <c r="B615" s="88" t="s">
        <v>1669</v>
      </c>
      <c r="C615" s="89" t="s">
        <v>1787</v>
      </c>
      <c r="D615" s="90">
        <v>0.16900000000000001</v>
      </c>
      <c r="E615" s="100">
        <v>10324.57</v>
      </c>
      <c r="F615" s="100">
        <v>1744.85</v>
      </c>
    </row>
    <row r="616" spans="1:6" x14ac:dyDescent="0.25">
      <c r="A616" s="85"/>
      <c r="B616" s="85"/>
      <c r="C616" s="85"/>
      <c r="D616" s="421" t="s">
        <v>1674</v>
      </c>
      <c r="E616" s="421"/>
      <c r="F616" s="101">
        <v>4150.21</v>
      </c>
    </row>
    <row r="617" spans="1:6" x14ac:dyDescent="0.25">
      <c r="A617" s="78">
        <v>2</v>
      </c>
      <c r="B617" s="85"/>
      <c r="C617" s="411" t="s">
        <v>1675</v>
      </c>
      <c r="D617" s="411"/>
      <c r="E617" s="85"/>
      <c r="F617" s="85"/>
    </row>
    <row r="618" spans="1:6" ht="15.75" thickBot="1" x14ac:dyDescent="0.3">
      <c r="A618" s="91"/>
      <c r="B618" s="92" t="s">
        <v>1634</v>
      </c>
      <c r="C618" s="93" t="s">
        <v>1675</v>
      </c>
      <c r="D618" s="95">
        <v>2</v>
      </c>
      <c r="E618" s="102">
        <v>4150.21</v>
      </c>
      <c r="F618" s="95">
        <v>83</v>
      </c>
    </row>
    <row r="619" spans="1:6" x14ac:dyDescent="0.25">
      <c r="A619" s="85"/>
      <c r="B619" s="85"/>
      <c r="C619" s="85"/>
      <c r="D619" s="416" t="s">
        <v>1677</v>
      </c>
      <c r="E619" s="416"/>
      <c r="F619" s="103">
        <v>4233.21</v>
      </c>
    </row>
    <row r="621" spans="1:6" x14ac:dyDescent="0.25">
      <c r="A621" s="78" t="s">
        <v>1591</v>
      </c>
      <c r="B621" s="79" t="s">
        <v>1788</v>
      </c>
      <c r="C621" s="99">
        <v>2830.5</v>
      </c>
    </row>
    <row r="622" spans="1:6" ht="19.5" thickBot="1" x14ac:dyDescent="0.3">
      <c r="A622" s="81"/>
    </row>
    <row r="623" spans="1:6" ht="34.5" thickBot="1" x14ac:dyDescent="0.3">
      <c r="A623" s="82" t="s">
        <v>1789</v>
      </c>
    </row>
    <row r="624" spans="1:6" ht="18.75" x14ac:dyDescent="0.25">
      <c r="A624" s="81"/>
    </row>
    <row r="625" spans="1:6" ht="18.75" x14ac:dyDescent="0.25">
      <c r="A625" s="81"/>
    </row>
    <row r="626" spans="1:6" x14ac:dyDescent="0.25">
      <c r="A626" s="417" t="s">
        <v>1665</v>
      </c>
      <c r="B626" s="417" t="s">
        <v>21</v>
      </c>
      <c r="C626" s="417" t="s">
        <v>1540</v>
      </c>
      <c r="D626" s="419" t="s">
        <v>8</v>
      </c>
      <c r="E626" s="83" t="s">
        <v>11</v>
      </c>
      <c r="F626" s="83" t="s">
        <v>11</v>
      </c>
    </row>
    <row r="627" spans="1:6" ht="15.75" thickBot="1" x14ac:dyDescent="0.3">
      <c r="A627" s="418"/>
      <c r="B627" s="418"/>
      <c r="C627" s="418"/>
      <c r="D627" s="420"/>
      <c r="E627" s="84" t="s">
        <v>1666</v>
      </c>
      <c r="F627" s="84" t="s">
        <v>1667</v>
      </c>
    </row>
    <row r="628" spans="1:6" x14ac:dyDescent="0.25">
      <c r="A628" s="78">
        <v>1</v>
      </c>
      <c r="B628" s="85"/>
      <c r="C628" s="421" t="s">
        <v>137</v>
      </c>
      <c r="D628" s="421"/>
      <c r="E628" s="85"/>
      <c r="F628" s="85"/>
    </row>
    <row r="629" spans="1:6" x14ac:dyDescent="0.25">
      <c r="A629" s="87" t="s">
        <v>1784</v>
      </c>
      <c r="B629" s="88" t="s">
        <v>1669</v>
      </c>
      <c r="C629" s="89" t="s">
        <v>1785</v>
      </c>
      <c r="D629" s="107">
        <v>0.113</v>
      </c>
      <c r="E629" s="108">
        <v>14232.9</v>
      </c>
      <c r="F629" s="108">
        <v>1608.32</v>
      </c>
    </row>
    <row r="630" spans="1:6" ht="15.75" thickBot="1" x14ac:dyDescent="0.3">
      <c r="A630" s="87" t="s">
        <v>1786</v>
      </c>
      <c r="B630" s="88" t="s">
        <v>1669</v>
      </c>
      <c r="C630" s="89" t="s">
        <v>1787</v>
      </c>
      <c r="D630" s="90">
        <v>0.113</v>
      </c>
      <c r="E630" s="100">
        <v>10324.57</v>
      </c>
      <c r="F630" s="100">
        <v>1166.68</v>
      </c>
    </row>
    <row r="631" spans="1:6" x14ac:dyDescent="0.25">
      <c r="A631" s="85"/>
      <c r="B631" s="85"/>
      <c r="C631" s="85"/>
      <c r="D631" s="421" t="s">
        <v>1674</v>
      </c>
      <c r="E631" s="421"/>
      <c r="F631" s="101">
        <v>2775</v>
      </c>
    </row>
    <row r="632" spans="1:6" x14ac:dyDescent="0.25">
      <c r="A632" s="78">
        <v>2</v>
      </c>
      <c r="B632" s="85"/>
      <c r="C632" s="411" t="s">
        <v>1675</v>
      </c>
      <c r="D632" s="411"/>
      <c r="E632" s="85"/>
      <c r="F632" s="85"/>
    </row>
    <row r="633" spans="1:6" ht="15.75" thickBot="1" x14ac:dyDescent="0.3">
      <c r="A633" s="91"/>
      <c r="B633" s="92" t="s">
        <v>1634</v>
      </c>
      <c r="C633" s="93" t="s">
        <v>1675</v>
      </c>
      <c r="D633" s="95">
        <v>2</v>
      </c>
      <c r="E633" s="102">
        <v>2775</v>
      </c>
      <c r="F633" s="95">
        <v>55.5</v>
      </c>
    </row>
    <row r="634" spans="1:6" x14ac:dyDescent="0.25">
      <c r="A634" s="85"/>
      <c r="B634" s="85"/>
      <c r="C634" s="85"/>
      <c r="D634" s="416" t="s">
        <v>1677</v>
      </c>
      <c r="E634" s="416"/>
      <c r="F634" s="103">
        <v>2830.5</v>
      </c>
    </row>
    <row r="636" spans="1:6" x14ac:dyDescent="0.25">
      <c r="A636" s="78" t="s">
        <v>1591</v>
      </c>
      <c r="B636" s="79" t="s">
        <v>1790</v>
      </c>
      <c r="C636" s="99">
        <v>903.65</v>
      </c>
    </row>
    <row r="637" spans="1:6" ht="19.5" thickBot="1" x14ac:dyDescent="0.3">
      <c r="A637" s="81"/>
    </row>
    <row r="638" spans="1:6" ht="68.25" thickBot="1" x14ac:dyDescent="0.3">
      <c r="A638" s="82" t="s">
        <v>1791</v>
      </c>
    </row>
    <row r="639" spans="1:6" ht="18.75" x14ac:dyDescent="0.25">
      <c r="A639" s="81"/>
    </row>
    <row r="640" spans="1:6" ht="18.75" x14ac:dyDescent="0.25">
      <c r="A640" s="81"/>
    </row>
    <row r="641" spans="1:6" x14ac:dyDescent="0.25">
      <c r="A641" s="417" t="s">
        <v>1665</v>
      </c>
      <c r="B641" s="417" t="s">
        <v>21</v>
      </c>
      <c r="C641" s="417" t="s">
        <v>1540</v>
      </c>
      <c r="D641" s="419" t="s">
        <v>8</v>
      </c>
      <c r="E641" s="83" t="s">
        <v>11</v>
      </c>
      <c r="F641" s="83" t="s">
        <v>11</v>
      </c>
    </row>
    <row r="642" spans="1:6" ht="15.75" thickBot="1" x14ac:dyDescent="0.3">
      <c r="A642" s="418"/>
      <c r="B642" s="418"/>
      <c r="C642" s="418"/>
      <c r="D642" s="420"/>
      <c r="E642" s="84" t="s">
        <v>1666</v>
      </c>
      <c r="F642" s="84" t="s">
        <v>1667</v>
      </c>
    </row>
    <row r="643" spans="1:6" x14ac:dyDescent="0.25">
      <c r="A643" s="78">
        <v>1</v>
      </c>
      <c r="B643" s="85"/>
      <c r="C643" s="421" t="s">
        <v>137</v>
      </c>
      <c r="D643" s="421"/>
      <c r="E643" s="85"/>
      <c r="F643" s="85"/>
    </row>
    <row r="644" spans="1:6" ht="15.75" thickBot="1" x14ac:dyDescent="0.3">
      <c r="A644" s="87" t="s">
        <v>1776</v>
      </c>
      <c r="B644" s="88" t="s">
        <v>1669</v>
      </c>
      <c r="C644" s="89" t="s">
        <v>1777</v>
      </c>
      <c r="D644" s="90">
        <v>8.5999999999999993E-2</v>
      </c>
      <c r="E644" s="100">
        <v>10301.5</v>
      </c>
      <c r="F644" s="90">
        <v>885.93</v>
      </c>
    </row>
    <row r="645" spans="1:6" x14ac:dyDescent="0.25">
      <c r="A645" s="85"/>
      <c r="B645" s="85"/>
      <c r="C645" s="85"/>
      <c r="D645" s="421" t="s">
        <v>1674</v>
      </c>
      <c r="E645" s="421"/>
      <c r="F645" s="83">
        <v>885.93</v>
      </c>
    </row>
    <row r="646" spans="1:6" x14ac:dyDescent="0.25">
      <c r="A646" s="78">
        <v>2</v>
      </c>
      <c r="B646" s="85"/>
      <c r="C646" s="411" t="s">
        <v>1675</v>
      </c>
      <c r="D646" s="411"/>
      <c r="E646" s="85"/>
      <c r="F646" s="85"/>
    </row>
    <row r="647" spans="1:6" ht="15.75" thickBot="1" x14ac:dyDescent="0.3">
      <c r="A647" s="91"/>
      <c r="B647" s="92" t="s">
        <v>1634</v>
      </c>
      <c r="C647" s="93" t="s">
        <v>1675</v>
      </c>
      <c r="D647" s="95">
        <v>2</v>
      </c>
      <c r="E647" s="95">
        <v>885.93</v>
      </c>
      <c r="F647" s="95">
        <v>17.72</v>
      </c>
    </row>
    <row r="648" spans="1:6" x14ac:dyDescent="0.25">
      <c r="A648" s="85"/>
      <c r="B648" s="85"/>
      <c r="C648" s="85"/>
      <c r="D648" s="416" t="s">
        <v>1677</v>
      </c>
      <c r="E648" s="416"/>
      <c r="F648" s="80">
        <v>903.65</v>
      </c>
    </row>
    <row r="650" spans="1:6" x14ac:dyDescent="0.25">
      <c r="A650" s="78" t="s">
        <v>1591</v>
      </c>
      <c r="B650" s="79" t="s">
        <v>1792</v>
      </c>
      <c r="C650" s="99">
        <v>4233.21</v>
      </c>
    </row>
    <row r="651" spans="1:6" ht="19.5" thickBot="1" x14ac:dyDescent="0.3">
      <c r="A651" s="81"/>
    </row>
    <row r="652" spans="1:6" ht="68.25" thickBot="1" x14ac:dyDescent="0.3">
      <c r="A652" s="82" t="s">
        <v>1793</v>
      </c>
    </row>
    <row r="653" spans="1:6" ht="18.75" x14ac:dyDescent="0.25">
      <c r="A653" s="81"/>
    </row>
    <row r="654" spans="1:6" ht="18.75" x14ac:dyDescent="0.25">
      <c r="A654" s="81"/>
    </row>
    <row r="655" spans="1:6" x14ac:dyDescent="0.25">
      <c r="A655" s="417" t="s">
        <v>1665</v>
      </c>
      <c r="B655" s="417" t="s">
        <v>21</v>
      </c>
      <c r="C655" s="417" t="s">
        <v>1540</v>
      </c>
      <c r="D655" s="419" t="s">
        <v>8</v>
      </c>
      <c r="E655" s="83" t="s">
        <v>11</v>
      </c>
      <c r="F655" s="83" t="s">
        <v>11</v>
      </c>
    </row>
    <row r="656" spans="1:6" ht="15.75" thickBot="1" x14ac:dyDescent="0.3">
      <c r="A656" s="418"/>
      <c r="B656" s="418"/>
      <c r="C656" s="418"/>
      <c r="D656" s="420"/>
      <c r="E656" s="84" t="s">
        <v>1666</v>
      </c>
      <c r="F656" s="84" t="s">
        <v>1667</v>
      </c>
    </row>
    <row r="657" spans="1:6" x14ac:dyDescent="0.25">
      <c r="A657" s="78">
        <v>1</v>
      </c>
      <c r="B657" s="85"/>
      <c r="C657" s="421" t="s">
        <v>137</v>
      </c>
      <c r="D657" s="421"/>
      <c r="E657" s="85"/>
      <c r="F657" s="85"/>
    </row>
    <row r="658" spans="1:6" x14ac:dyDescent="0.25">
      <c r="A658" s="87" t="s">
        <v>1784</v>
      </c>
      <c r="B658" s="88" t="s">
        <v>1669</v>
      </c>
      <c r="C658" s="89" t="s">
        <v>1785</v>
      </c>
      <c r="D658" s="107">
        <v>0.16900000000000001</v>
      </c>
      <c r="E658" s="108">
        <v>14232.9</v>
      </c>
      <c r="F658" s="108">
        <v>2405.36</v>
      </c>
    </row>
    <row r="659" spans="1:6" ht="15.75" thickBot="1" x14ac:dyDescent="0.3">
      <c r="A659" s="87" t="s">
        <v>1786</v>
      </c>
      <c r="B659" s="88" t="s">
        <v>1669</v>
      </c>
      <c r="C659" s="89" t="s">
        <v>1787</v>
      </c>
      <c r="D659" s="90">
        <v>0.16900000000000001</v>
      </c>
      <c r="E659" s="100">
        <v>10324.57</v>
      </c>
      <c r="F659" s="100">
        <v>1744.85</v>
      </c>
    </row>
    <row r="660" spans="1:6" x14ac:dyDescent="0.25">
      <c r="A660" s="85"/>
      <c r="B660" s="85"/>
      <c r="C660" s="85"/>
      <c r="D660" s="421" t="s">
        <v>1674</v>
      </c>
      <c r="E660" s="421"/>
      <c r="F660" s="101">
        <v>4150.21</v>
      </c>
    </row>
    <row r="661" spans="1:6" x14ac:dyDescent="0.25">
      <c r="A661" s="78">
        <v>2</v>
      </c>
      <c r="B661" s="85"/>
      <c r="C661" s="411" t="s">
        <v>1675</v>
      </c>
      <c r="D661" s="411"/>
      <c r="E661" s="85"/>
      <c r="F661" s="85"/>
    </row>
    <row r="662" spans="1:6" ht="15.75" thickBot="1" x14ac:dyDescent="0.3">
      <c r="A662" s="91"/>
      <c r="B662" s="92" t="s">
        <v>1634</v>
      </c>
      <c r="C662" s="93" t="s">
        <v>1675</v>
      </c>
      <c r="D662" s="95">
        <v>2</v>
      </c>
      <c r="E662" s="102">
        <v>4150.21</v>
      </c>
      <c r="F662" s="95">
        <v>83</v>
      </c>
    </row>
    <row r="663" spans="1:6" x14ac:dyDescent="0.25">
      <c r="A663" s="85"/>
      <c r="B663" s="85"/>
      <c r="C663" s="85"/>
      <c r="D663" s="416" t="s">
        <v>1677</v>
      </c>
      <c r="E663" s="416"/>
      <c r="F663" s="103">
        <v>4233.21</v>
      </c>
    </row>
    <row r="665" spans="1:6" x14ac:dyDescent="0.25">
      <c r="A665" s="78" t="s">
        <v>1591</v>
      </c>
      <c r="B665" s="79" t="s">
        <v>1794</v>
      </c>
      <c r="C665" s="99">
        <v>2289.7399999999998</v>
      </c>
    </row>
    <row r="666" spans="1:6" ht="19.5" thickBot="1" x14ac:dyDescent="0.3">
      <c r="A666" s="81"/>
    </row>
    <row r="667" spans="1:6" ht="57" thickBot="1" x14ac:dyDescent="0.3">
      <c r="A667" s="82" t="s">
        <v>1795</v>
      </c>
    </row>
    <row r="668" spans="1:6" ht="18.75" x14ac:dyDescent="0.25">
      <c r="A668" s="81"/>
    </row>
    <row r="669" spans="1:6" ht="18.75" x14ac:dyDescent="0.25">
      <c r="A669" s="81"/>
    </row>
    <row r="670" spans="1:6" x14ac:dyDescent="0.25">
      <c r="A670" s="417" t="s">
        <v>1665</v>
      </c>
      <c r="B670" s="417" t="s">
        <v>21</v>
      </c>
      <c r="C670" s="417" t="s">
        <v>1540</v>
      </c>
      <c r="D670" s="419" t="s">
        <v>8</v>
      </c>
      <c r="E670" s="83" t="s">
        <v>11</v>
      </c>
      <c r="F670" s="83" t="s">
        <v>11</v>
      </c>
    </row>
    <row r="671" spans="1:6" ht="15.75" thickBot="1" x14ac:dyDescent="0.3">
      <c r="A671" s="418"/>
      <c r="B671" s="418"/>
      <c r="C671" s="418"/>
      <c r="D671" s="420"/>
      <c r="E671" s="84" t="s">
        <v>1666</v>
      </c>
      <c r="F671" s="84" t="s">
        <v>1667</v>
      </c>
    </row>
    <row r="672" spans="1:6" x14ac:dyDescent="0.25">
      <c r="A672" s="78">
        <v>1</v>
      </c>
      <c r="B672" s="85"/>
      <c r="C672" s="421" t="s">
        <v>137</v>
      </c>
      <c r="D672" s="421"/>
      <c r="E672" s="85"/>
      <c r="F672" s="85"/>
    </row>
    <row r="673" spans="1:6" ht="15.75" thickBot="1" x14ac:dyDescent="0.3">
      <c r="A673" s="87" t="s">
        <v>1668</v>
      </c>
      <c r="B673" s="88" t="s">
        <v>1669</v>
      </c>
      <c r="C673" s="89" t="s">
        <v>1670</v>
      </c>
      <c r="D673" s="90">
        <v>0.22600000000000001</v>
      </c>
      <c r="E673" s="100">
        <v>9932.9</v>
      </c>
      <c r="F673" s="100">
        <v>2244.84</v>
      </c>
    </row>
    <row r="674" spans="1:6" x14ac:dyDescent="0.25">
      <c r="A674" s="85"/>
      <c r="B674" s="85"/>
      <c r="C674" s="85"/>
      <c r="D674" s="421" t="s">
        <v>1674</v>
      </c>
      <c r="E674" s="421"/>
      <c r="F674" s="101">
        <v>2244.84</v>
      </c>
    </row>
    <row r="675" spans="1:6" x14ac:dyDescent="0.25">
      <c r="A675" s="78">
        <v>2</v>
      </c>
      <c r="B675" s="85"/>
      <c r="C675" s="411" t="s">
        <v>1675</v>
      </c>
      <c r="D675" s="411"/>
      <c r="E675" s="85"/>
      <c r="F675" s="85"/>
    </row>
    <row r="676" spans="1:6" ht="15.75" thickBot="1" x14ac:dyDescent="0.3">
      <c r="A676" s="91"/>
      <c r="B676" s="92" t="s">
        <v>1634</v>
      </c>
      <c r="C676" s="93" t="s">
        <v>1675</v>
      </c>
      <c r="D676" s="95">
        <v>2</v>
      </c>
      <c r="E676" s="102">
        <v>2244.84</v>
      </c>
      <c r="F676" s="95">
        <v>44.9</v>
      </c>
    </row>
    <row r="677" spans="1:6" x14ac:dyDescent="0.25">
      <c r="A677" s="85"/>
      <c r="B677" s="85"/>
      <c r="C677" s="85"/>
      <c r="D677" s="416" t="s">
        <v>1677</v>
      </c>
      <c r="E677" s="416"/>
      <c r="F677" s="103">
        <v>2289.7399999999998</v>
      </c>
    </row>
    <row r="679" spans="1:6" x14ac:dyDescent="0.25">
      <c r="A679" s="78" t="s">
        <v>1591</v>
      </c>
      <c r="B679" s="79" t="s">
        <v>1796</v>
      </c>
      <c r="C679" s="99">
        <v>34247.32</v>
      </c>
    </row>
    <row r="680" spans="1:6" ht="19.5" thickBot="1" x14ac:dyDescent="0.3">
      <c r="A680" s="81"/>
    </row>
    <row r="681" spans="1:6" ht="90.75" thickBot="1" x14ac:dyDescent="0.3">
      <c r="A681" s="82" t="s">
        <v>1797</v>
      </c>
    </row>
    <row r="682" spans="1:6" ht="18.75" x14ac:dyDescent="0.25">
      <c r="A682" s="81"/>
    </row>
    <row r="683" spans="1:6" ht="18.75" x14ac:dyDescent="0.25">
      <c r="A683" s="81"/>
    </row>
    <row r="684" spans="1:6" x14ac:dyDescent="0.25">
      <c r="A684" s="417" t="s">
        <v>1665</v>
      </c>
      <c r="B684" s="417" t="s">
        <v>21</v>
      </c>
      <c r="C684" s="417" t="s">
        <v>1540</v>
      </c>
      <c r="D684" s="419" t="s">
        <v>8</v>
      </c>
      <c r="E684" s="83" t="s">
        <v>11</v>
      </c>
      <c r="F684" s="83" t="s">
        <v>11</v>
      </c>
    </row>
    <row r="685" spans="1:6" ht="15.75" thickBot="1" x14ac:dyDescent="0.3">
      <c r="A685" s="418"/>
      <c r="B685" s="418"/>
      <c r="C685" s="418"/>
      <c r="D685" s="420"/>
      <c r="E685" s="84" t="s">
        <v>1666</v>
      </c>
      <c r="F685" s="84" t="s">
        <v>1667</v>
      </c>
    </row>
    <row r="686" spans="1:6" x14ac:dyDescent="0.25">
      <c r="A686" s="78">
        <v>1</v>
      </c>
      <c r="B686" s="85"/>
      <c r="C686" s="421" t="s">
        <v>137</v>
      </c>
      <c r="D686" s="421"/>
      <c r="E686" s="85"/>
      <c r="F686" s="85"/>
    </row>
    <row r="687" spans="1:6" x14ac:dyDescent="0.25">
      <c r="A687" s="87" t="s">
        <v>1774</v>
      </c>
      <c r="B687" s="88" t="s">
        <v>1669</v>
      </c>
      <c r="C687" s="89" t="s">
        <v>1775</v>
      </c>
      <c r="D687" s="107">
        <v>1.22</v>
      </c>
      <c r="E687" s="108">
        <v>14232.9</v>
      </c>
      <c r="F687" s="108">
        <v>17364.14</v>
      </c>
    </row>
    <row r="688" spans="1:6" x14ac:dyDescent="0.25">
      <c r="A688" s="87" t="s">
        <v>1700</v>
      </c>
      <c r="B688" s="88" t="s">
        <v>1669</v>
      </c>
      <c r="C688" s="89" t="s">
        <v>1701</v>
      </c>
      <c r="D688" s="107">
        <v>0.53700000000000003</v>
      </c>
      <c r="E688" s="108">
        <v>10101.540000000001</v>
      </c>
      <c r="F688" s="108">
        <v>5424.53</v>
      </c>
    </row>
    <row r="689" spans="1:6" ht="15.75" thickBot="1" x14ac:dyDescent="0.3">
      <c r="A689" s="87" t="s">
        <v>1668</v>
      </c>
      <c r="B689" s="88" t="s">
        <v>1669</v>
      </c>
      <c r="C689" s="89" t="s">
        <v>1670</v>
      </c>
      <c r="D689" s="90">
        <v>1.0860000000000001</v>
      </c>
      <c r="E689" s="100">
        <v>9932.9</v>
      </c>
      <c r="F689" s="100">
        <v>10787.13</v>
      </c>
    </row>
    <row r="690" spans="1:6" x14ac:dyDescent="0.25">
      <c r="A690" s="85"/>
      <c r="B690" s="85"/>
      <c r="C690" s="85"/>
      <c r="D690" s="421" t="s">
        <v>1674</v>
      </c>
      <c r="E690" s="421"/>
      <c r="F690" s="101">
        <v>33575.800000000003</v>
      </c>
    </row>
    <row r="691" spans="1:6" x14ac:dyDescent="0.25">
      <c r="A691" s="78">
        <v>2</v>
      </c>
      <c r="B691" s="85"/>
      <c r="C691" s="411" t="s">
        <v>1675</v>
      </c>
      <c r="D691" s="411"/>
      <c r="E691" s="85"/>
      <c r="F691" s="85"/>
    </row>
    <row r="692" spans="1:6" ht="15.75" thickBot="1" x14ac:dyDescent="0.3">
      <c r="A692" s="91"/>
      <c r="B692" s="92" t="s">
        <v>1634</v>
      </c>
      <c r="C692" s="93" t="s">
        <v>1675</v>
      </c>
      <c r="D692" s="95">
        <v>2</v>
      </c>
      <c r="E692" s="102">
        <v>33575.800000000003</v>
      </c>
      <c r="F692" s="95">
        <v>671.52</v>
      </c>
    </row>
    <row r="693" spans="1:6" x14ac:dyDescent="0.25">
      <c r="A693" s="85"/>
      <c r="B693" s="85"/>
      <c r="C693" s="85"/>
      <c r="D693" s="416" t="s">
        <v>1677</v>
      </c>
      <c r="E693" s="416"/>
      <c r="F693" s="103">
        <v>34247.32</v>
      </c>
    </row>
    <row r="695" spans="1:6" ht="22.5" x14ac:dyDescent="0.25">
      <c r="A695" s="78" t="s">
        <v>1591</v>
      </c>
      <c r="B695" s="79" t="s">
        <v>1798</v>
      </c>
      <c r="C695" s="99">
        <v>14139.18</v>
      </c>
    </row>
    <row r="696" spans="1:6" ht="19.5" thickBot="1" x14ac:dyDescent="0.3">
      <c r="A696" s="81"/>
    </row>
    <row r="697" spans="1:6" ht="45.75" thickBot="1" x14ac:dyDescent="0.3">
      <c r="A697" s="82" t="s">
        <v>1799</v>
      </c>
    </row>
    <row r="698" spans="1:6" ht="18.75" x14ac:dyDescent="0.25">
      <c r="A698" s="81"/>
    </row>
    <row r="699" spans="1:6" ht="18.75" x14ac:dyDescent="0.25">
      <c r="A699" s="81"/>
    </row>
    <row r="700" spans="1:6" x14ac:dyDescent="0.25">
      <c r="A700" s="417" t="s">
        <v>1665</v>
      </c>
      <c r="B700" s="417" t="s">
        <v>21</v>
      </c>
      <c r="C700" s="417" t="s">
        <v>1540</v>
      </c>
      <c r="D700" s="419" t="s">
        <v>8</v>
      </c>
      <c r="E700" s="83" t="s">
        <v>11</v>
      </c>
      <c r="F700" s="83" t="s">
        <v>11</v>
      </c>
    </row>
    <row r="701" spans="1:6" ht="15.75" thickBot="1" x14ac:dyDescent="0.3">
      <c r="A701" s="418"/>
      <c r="B701" s="418"/>
      <c r="C701" s="418"/>
      <c r="D701" s="420"/>
      <c r="E701" s="84" t="s">
        <v>1666</v>
      </c>
      <c r="F701" s="84" t="s">
        <v>1667</v>
      </c>
    </row>
    <row r="702" spans="1:6" x14ac:dyDescent="0.25">
      <c r="A702" s="78">
        <v>1</v>
      </c>
      <c r="B702" s="85"/>
      <c r="C702" s="421" t="s">
        <v>137</v>
      </c>
      <c r="D702" s="421"/>
      <c r="E702" s="85"/>
      <c r="F702" s="85"/>
    </row>
    <row r="703" spans="1:6" x14ac:dyDescent="0.25">
      <c r="A703" s="87" t="s">
        <v>1774</v>
      </c>
      <c r="B703" s="88" t="s">
        <v>1669</v>
      </c>
      <c r="C703" s="89" t="s">
        <v>1775</v>
      </c>
      <c r="D703" s="107">
        <v>0.56499999999999995</v>
      </c>
      <c r="E703" s="108">
        <v>14232.9</v>
      </c>
      <c r="F703" s="108">
        <v>8041.59</v>
      </c>
    </row>
    <row r="704" spans="1:6" ht="15.75" thickBot="1" x14ac:dyDescent="0.3">
      <c r="A704" s="87" t="s">
        <v>1776</v>
      </c>
      <c r="B704" s="88" t="s">
        <v>1669</v>
      </c>
      <c r="C704" s="89" t="s">
        <v>1777</v>
      </c>
      <c r="D704" s="90">
        <v>0.56499999999999995</v>
      </c>
      <c r="E704" s="100">
        <v>10301.5</v>
      </c>
      <c r="F704" s="100">
        <v>5820.35</v>
      </c>
    </row>
    <row r="705" spans="1:6" x14ac:dyDescent="0.25">
      <c r="A705" s="85"/>
      <c r="B705" s="85"/>
      <c r="C705" s="85"/>
      <c r="D705" s="421" t="s">
        <v>1674</v>
      </c>
      <c r="E705" s="421"/>
      <c r="F705" s="101">
        <v>13861.94</v>
      </c>
    </row>
    <row r="706" spans="1:6" x14ac:dyDescent="0.25">
      <c r="A706" s="78">
        <v>2</v>
      </c>
      <c r="B706" s="85"/>
      <c r="C706" s="411" t="s">
        <v>1675</v>
      </c>
      <c r="D706" s="411"/>
      <c r="E706" s="85"/>
      <c r="F706" s="85"/>
    </row>
    <row r="707" spans="1:6" ht="15.75" thickBot="1" x14ac:dyDescent="0.3">
      <c r="A707" s="91"/>
      <c r="B707" s="92" t="s">
        <v>1634</v>
      </c>
      <c r="C707" s="93" t="s">
        <v>1675</v>
      </c>
      <c r="D707" s="95">
        <v>2</v>
      </c>
      <c r="E707" s="102">
        <v>13861.94</v>
      </c>
      <c r="F707" s="95">
        <v>277.24</v>
      </c>
    </row>
    <row r="708" spans="1:6" x14ac:dyDescent="0.25">
      <c r="A708" s="85"/>
      <c r="B708" s="85"/>
      <c r="C708" s="85"/>
      <c r="D708" s="416" t="s">
        <v>1677</v>
      </c>
      <c r="E708" s="416"/>
      <c r="F708" s="103">
        <v>14139.18</v>
      </c>
    </row>
    <row r="710" spans="1:6" x14ac:dyDescent="0.25">
      <c r="A710" s="78" t="s">
        <v>1591</v>
      </c>
      <c r="B710" s="79" t="s">
        <v>1778</v>
      </c>
      <c r="C710" s="99">
        <v>275.27999999999997</v>
      </c>
    </row>
    <row r="711" spans="1:6" ht="19.5" thickBot="1" x14ac:dyDescent="0.3">
      <c r="A711" s="81"/>
    </row>
    <row r="712" spans="1:6" ht="23.25" thickBot="1" x14ac:dyDescent="0.3">
      <c r="A712" s="82" t="s">
        <v>1779</v>
      </c>
    </row>
    <row r="713" spans="1:6" ht="18.75" x14ac:dyDescent="0.25">
      <c r="A713" s="81"/>
    </row>
    <row r="714" spans="1:6" ht="18.75" x14ac:dyDescent="0.25">
      <c r="A714" s="81"/>
    </row>
    <row r="715" spans="1:6" x14ac:dyDescent="0.25">
      <c r="A715" s="417" t="s">
        <v>1665</v>
      </c>
      <c r="B715" s="417" t="s">
        <v>21</v>
      </c>
      <c r="C715" s="417" t="s">
        <v>1540</v>
      </c>
      <c r="D715" s="419" t="s">
        <v>8</v>
      </c>
      <c r="E715" s="83" t="s">
        <v>11</v>
      </c>
      <c r="F715" s="83" t="s">
        <v>11</v>
      </c>
    </row>
    <row r="716" spans="1:6" ht="15.75" thickBot="1" x14ac:dyDescent="0.3">
      <c r="A716" s="418"/>
      <c r="B716" s="418"/>
      <c r="C716" s="418"/>
      <c r="D716" s="420"/>
      <c r="E716" s="84" t="s">
        <v>1666</v>
      </c>
      <c r="F716" s="84" t="s">
        <v>1667</v>
      </c>
    </row>
    <row r="717" spans="1:6" x14ac:dyDescent="0.25">
      <c r="A717" s="78">
        <v>1</v>
      </c>
      <c r="B717" s="85"/>
      <c r="C717" s="421" t="s">
        <v>137</v>
      </c>
      <c r="D717" s="421"/>
      <c r="E717" s="85"/>
      <c r="F717" s="85"/>
    </row>
    <row r="718" spans="1:6" x14ac:dyDescent="0.25">
      <c r="A718" s="87" t="s">
        <v>1774</v>
      </c>
      <c r="B718" s="88" t="s">
        <v>1669</v>
      </c>
      <c r="C718" s="89" t="s">
        <v>1775</v>
      </c>
      <c r="D718" s="107">
        <v>1.0999999999999999E-2</v>
      </c>
      <c r="E718" s="108">
        <v>14232.9</v>
      </c>
      <c r="F718" s="107">
        <v>156.56</v>
      </c>
    </row>
    <row r="719" spans="1:6" ht="15.75" thickBot="1" x14ac:dyDescent="0.3">
      <c r="A719" s="87" t="s">
        <v>1776</v>
      </c>
      <c r="B719" s="88" t="s">
        <v>1669</v>
      </c>
      <c r="C719" s="89" t="s">
        <v>1777</v>
      </c>
      <c r="D719" s="90">
        <v>1.0999999999999999E-2</v>
      </c>
      <c r="E719" s="100">
        <v>10301.5</v>
      </c>
      <c r="F719" s="90">
        <v>113.32</v>
      </c>
    </row>
    <row r="720" spans="1:6" x14ac:dyDescent="0.25">
      <c r="A720" s="85"/>
      <c r="B720" s="85"/>
      <c r="C720" s="85"/>
      <c r="D720" s="421" t="s">
        <v>1674</v>
      </c>
      <c r="E720" s="421"/>
      <c r="F720" s="83">
        <v>269.88</v>
      </c>
    </row>
    <row r="721" spans="1:6" x14ac:dyDescent="0.25">
      <c r="A721" s="78">
        <v>2</v>
      </c>
      <c r="B721" s="85"/>
      <c r="C721" s="411" t="s">
        <v>1675</v>
      </c>
      <c r="D721" s="411"/>
      <c r="E721" s="85"/>
      <c r="F721" s="85"/>
    </row>
    <row r="722" spans="1:6" ht="15.75" thickBot="1" x14ac:dyDescent="0.3">
      <c r="A722" s="91"/>
      <c r="B722" s="92" t="s">
        <v>1634</v>
      </c>
      <c r="C722" s="93" t="s">
        <v>1675</v>
      </c>
      <c r="D722" s="95">
        <v>2</v>
      </c>
      <c r="E722" s="95">
        <v>269.88</v>
      </c>
      <c r="F722" s="95">
        <v>5.4</v>
      </c>
    </row>
    <row r="723" spans="1:6" x14ac:dyDescent="0.25">
      <c r="A723" s="85"/>
      <c r="B723" s="85"/>
      <c r="C723" s="85"/>
      <c r="D723" s="416" t="s">
        <v>1677</v>
      </c>
      <c r="E723" s="416"/>
      <c r="F723" s="80">
        <v>275.27999999999997</v>
      </c>
    </row>
    <row r="725" spans="1:6" x14ac:dyDescent="0.25">
      <c r="A725" s="78" t="s">
        <v>1591</v>
      </c>
      <c r="B725" s="79" t="s">
        <v>1778</v>
      </c>
      <c r="C725" s="99">
        <v>275.27999999999997</v>
      </c>
    </row>
    <row r="726" spans="1:6" ht="19.5" thickBot="1" x14ac:dyDescent="0.3">
      <c r="A726" s="81"/>
    </row>
    <row r="727" spans="1:6" ht="23.25" thickBot="1" x14ac:dyDescent="0.3">
      <c r="A727" s="82" t="s">
        <v>1779</v>
      </c>
    </row>
    <row r="728" spans="1:6" ht="18.75" x14ac:dyDescent="0.25">
      <c r="A728" s="81"/>
    </row>
    <row r="729" spans="1:6" ht="18.75" x14ac:dyDescent="0.25">
      <c r="A729" s="81"/>
    </row>
    <row r="730" spans="1:6" x14ac:dyDescent="0.25">
      <c r="A730" s="417" t="s">
        <v>1665</v>
      </c>
      <c r="B730" s="417" t="s">
        <v>21</v>
      </c>
      <c r="C730" s="417" t="s">
        <v>1540</v>
      </c>
      <c r="D730" s="419" t="s">
        <v>8</v>
      </c>
      <c r="E730" s="83" t="s">
        <v>11</v>
      </c>
      <c r="F730" s="83" t="s">
        <v>11</v>
      </c>
    </row>
    <row r="731" spans="1:6" ht="15.75" thickBot="1" x14ac:dyDescent="0.3">
      <c r="A731" s="418"/>
      <c r="B731" s="418"/>
      <c r="C731" s="418"/>
      <c r="D731" s="420"/>
      <c r="E731" s="84" t="s">
        <v>1666</v>
      </c>
      <c r="F731" s="84" t="s">
        <v>1667</v>
      </c>
    </row>
    <row r="732" spans="1:6" x14ac:dyDescent="0.25">
      <c r="A732" s="78">
        <v>1</v>
      </c>
      <c r="B732" s="85"/>
      <c r="C732" s="421" t="s">
        <v>137</v>
      </c>
      <c r="D732" s="421"/>
      <c r="E732" s="85"/>
      <c r="F732" s="85"/>
    </row>
    <row r="733" spans="1:6" x14ac:dyDescent="0.25">
      <c r="A733" s="87" t="s">
        <v>1774</v>
      </c>
      <c r="B733" s="88" t="s">
        <v>1669</v>
      </c>
      <c r="C733" s="89" t="s">
        <v>1775</v>
      </c>
      <c r="D733" s="107">
        <v>1.0999999999999999E-2</v>
      </c>
      <c r="E733" s="108">
        <v>14232.9</v>
      </c>
      <c r="F733" s="107">
        <v>156.56</v>
      </c>
    </row>
    <row r="734" spans="1:6" ht="15.75" thickBot="1" x14ac:dyDescent="0.3">
      <c r="A734" s="87" t="s">
        <v>1776</v>
      </c>
      <c r="B734" s="88" t="s">
        <v>1669</v>
      </c>
      <c r="C734" s="89" t="s">
        <v>1777</v>
      </c>
      <c r="D734" s="90">
        <v>1.0999999999999999E-2</v>
      </c>
      <c r="E734" s="100">
        <v>10301.5</v>
      </c>
      <c r="F734" s="90">
        <v>113.32</v>
      </c>
    </row>
    <row r="735" spans="1:6" x14ac:dyDescent="0.25">
      <c r="A735" s="85"/>
      <c r="B735" s="85"/>
      <c r="C735" s="85"/>
      <c r="D735" s="421" t="s">
        <v>1674</v>
      </c>
      <c r="E735" s="421"/>
      <c r="F735" s="83">
        <v>269.88</v>
      </c>
    </row>
    <row r="736" spans="1:6" x14ac:dyDescent="0.25">
      <c r="A736" s="78">
        <v>2</v>
      </c>
      <c r="B736" s="85"/>
      <c r="C736" s="411" t="s">
        <v>1675</v>
      </c>
      <c r="D736" s="411"/>
      <c r="E736" s="85"/>
      <c r="F736" s="85"/>
    </row>
    <row r="737" spans="1:6" ht="15.75" thickBot="1" x14ac:dyDescent="0.3">
      <c r="A737" s="91"/>
      <c r="B737" s="92" t="s">
        <v>1634</v>
      </c>
      <c r="C737" s="93" t="s">
        <v>1675</v>
      </c>
      <c r="D737" s="95">
        <v>2</v>
      </c>
      <c r="E737" s="95">
        <v>269.88</v>
      </c>
      <c r="F737" s="95">
        <v>5.4</v>
      </c>
    </row>
    <row r="738" spans="1:6" x14ac:dyDescent="0.25">
      <c r="A738" s="85"/>
      <c r="B738" s="85"/>
      <c r="C738" s="85"/>
      <c r="D738" s="416" t="s">
        <v>1677</v>
      </c>
      <c r="E738" s="416"/>
      <c r="F738" s="80">
        <v>275.27999999999997</v>
      </c>
    </row>
    <row r="740" spans="1:6" x14ac:dyDescent="0.25">
      <c r="A740" s="78" t="s">
        <v>1591</v>
      </c>
      <c r="B740" s="79" t="s">
        <v>1800</v>
      </c>
      <c r="C740" s="99">
        <v>1187.3499999999999</v>
      </c>
    </row>
    <row r="741" spans="1:6" ht="19.5" thickBot="1" x14ac:dyDescent="0.3">
      <c r="A741" s="81"/>
    </row>
    <row r="742" spans="1:6" ht="79.5" thickBot="1" x14ac:dyDescent="0.3">
      <c r="A742" s="82" t="s">
        <v>1801</v>
      </c>
    </row>
    <row r="743" spans="1:6" ht="18.75" x14ac:dyDescent="0.25">
      <c r="A743" s="81"/>
    </row>
    <row r="744" spans="1:6" ht="18.75" x14ac:dyDescent="0.25">
      <c r="A744" s="81"/>
    </row>
    <row r="745" spans="1:6" x14ac:dyDescent="0.25">
      <c r="A745" s="417" t="s">
        <v>1665</v>
      </c>
      <c r="B745" s="417" t="s">
        <v>21</v>
      </c>
      <c r="C745" s="417" t="s">
        <v>1540</v>
      </c>
      <c r="D745" s="419" t="s">
        <v>8</v>
      </c>
      <c r="E745" s="83" t="s">
        <v>11</v>
      </c>
      <c r="F745" s="83" t="s">
        <v>11</v>
      </c>
    </row>
    <row r="746" spans="1:6" ht="15.75" thickBot="1" x14ac:dyDescent="0.3">
      <c r="A746" s="418"/>
      <c r="B746" s="418"/>
      <c r="C746" s="418"/>
      <c r="D746" s="420"/>
      <c r="E746" s="84" t="s">
        <v>1666</v>
      </c>
      <c r="F746" s="84" t="s">
        <v>1667</v>
      </c>
    </row>
    <row r="747" spans="1:6" x14ac:dyDescent="0.25">
      <c r="A747" s="78">
        <v>1</v>
      </c>
      <c r="B747" s="85"/>
      <c r="C747" s="421" t="s">
        <v>137</v>
      </c>
      <c r="D747" s="421"/>
      <c r="E747" s="85"/>
      <c r="F747" s="85"/>
    </row>
    <row r="748" spans="1:6" ht="15.75" thickBot="1" x14ac:dyDescent="0.3">
      <c r="A748" s="87" t="s">
        <v>1776</v>
      </c>
      <c r="B748" s="88" t="s">
        <v>1669</v>
      </c>
      <c r="C748" s="89" t="s">
        <v>1777</v>
      </c>
      <c r="D748" s="90">
        <v>0.113</v>
      </c>
      <c r="E748" s="100">
        <v>10301.5</v>
      </c>
      <c r="F748" s="100">
        <v>1164.07</v>
      </c>
    </row>
    <row r="749" spans="1:6" x14ac:dyDescent="0.25">
      <c r="A749" s="85"/>
      <c r="B749" s="85"/>
      <c r="C749" s="85"/>
      <c r="D749" s="421" t="s">
        <v>1674</v>
      </c>
      <c r="E749" s="421"/>
      <c r="F749" s="101">
        <v>1164.07</v>
      </c>
    </row>
    <row r="750" spans="1:6" x14ac:dyDescent="0.25">
      <c r="A750" s="78">
        <v>2</v>
      </c>
      <c r="B750" s="85"/>
      <c r="C750" s="411" t="s">
        <v>1675</v>
      </c>
      <c r="D750" s="411"/>
      <c r="E750" s="85"/>
      <c r="F750" s="85"/>
    </row>
    <row r="751" spans="1:6" ht="15.75" thickBot="1" x14ac:dyDescent="0.3">
      <c r="A751" s="91"/>
      <c r="B751" s="92" t="s">
        <v>1634</v>
      </c>
      <c r="C751" s="93" t="s">
        <v>1675</v>
      </c>
      <c r="D751" s="95">
        <v>2</v>
      </c>
      <c r="E751" s="102">
        <v>1164.07</v>
      </c>
      <c r="F751" s="95">
        <v>23.28</v>
      </c>
    </row>
    <row r="752" spans="1:6" x14ac:dyDescent="0.25">
      <c r="A752" s="85"/>
      <c r="B752" s="85"/>
      <c r="C752" s="85"/>
      <c r="D752" s="416" t="s">
        <v>1677</v>
      </c>
      <c r="E752" s="416"/>
      <c r="F752" s="103">
        <v>1187.3499999999999</v>
      </c>
    </row>
    <row r="754" spans="1:6" ht="22.5" x14ac:dyDescent="0.25">
      <c r="A754" s="78" t="s">
        <v>1587</v>
      </c>
      <c r="B754" s="79" t="s">
        <v>1802</v>
      </c>
      <c r="C754" s="99">
        <v>12372.73</v>
      </c>
    </row>
    <row r="755" spans="1:6" ht="19.5" thickBot="1" x14ac:dyDescent="0.3">
      <c r="A755" s="81"/>
    </row>
    <row r="756" spans="1:6" ht="102" thickBot="1" x14ac:dyDescent="0.3">
      <c r="A756" s="82" t="s">
        <v>1803</v>
      </c>
    </row>
    <row r="757" spans="1:6" ht="18.75" x14ac:dyDescent="0.25">
      <c r="A757" s="81"/>
    </row>
    <row r="758" spans="1:6" ht="18.75" x14ac:dyDescent="0.25">
      <c r="A758" s="81"/>
    </row>
    <row r="759" spans="1:6" x14ac:dyDescent="0.25">
      <c r="A759" s="417" t="s">
        <v>1665</v>
      </c>
      <c r="B759" s="417" t="s">
        <v>21</v>
      </c>
      <c r="C759" s="417" t="s">
        <v>1540</v>
      </c>
      <c r="D759" s="419" t="s">
        <v>8</v>
      </c>
      <c r="E759" s="83" t="s">
        <v>11</v>
      </c>
      <c r="F759" s="83" t="s">
        <v>11</v>
      </c>
    </row>
    <row r="760" spans="1:6" ht="15.75" thickBot="1" x14ac:dyDescent="0.3">
      <c r="A760" s="418"/>
      <c r="B760" s="418"/>
      <c r="C760" s="418"/>
      <c r="D760" s="420"/>
      <c r="E760" s="84" t="s">
        <v>1666</v>
      </c>
      <c r="F760" s="84" t="s">
        <v>1667</v>
      </c>
    </row>
    <row r="761" spans="1:6" x14ac:dyDescent="0.25">
      <c r="A761" s="78">
        <v>1</v>
      </c>
      <c r="B761" s="85"/>
      <c r="C761" s="421" t="s">
        <v>226</v>
      </c>
      <c r="D761" s="421"/>
      <c r="E761" s="85"/>
      <c r="F761" s="85"/>
    </row>
    <row r="762" spans="1:6" ht="135" x14ac:dyDescent="0.25">
      <c r="A762" s="87" t="s">
        <v>1804</v>
      </c>
      <c r="B762" s="88" t="s">
        <v>1635</v>
      </c>
      <c r="C762" s="89" t="s">
        <v>1805</v>
      </c>
      <c r="D762" s="107">
        <v>12.5</v>
      </c>
      <c r="E762" s="107">
        <v>277.72000000000003</v>
      </c>
      <c r="F762" s="108">
        <v>3471.5</v>
      </c>
    </row>
    <row r="763" spans="1:6" ht="15.75" thickBot="1" x14ac:dyDescent="0.3">
      <c r="A763" s="87" t="s">
        <v>1806</v>
      </c>
      <c r="B763" s="88" t="s">
        <v>290</v>
      </c>
      <c r="C763" s="89" t="s">
        <v>1807</v>
      </c>
      <c r="D763" s="90">
        <v>0.75</v>
      </c>
      <c r="E763" s="90">
        <v>782.9</v>
      </c>
      <c r="F763" s="90">
        <v>587.17999999999995</v>
      </c>
    </row>
    <row r="764" spans="1:6" x14ac:dyDescent="0.25">
      <c r="A764" s="85"/>
      <c r="B764" s="85"/>
      <c r="C764" s="85"/>
      <c r="D764" s="421" t="s">
        <v>1808</v>
      </c>
      <c r="E764" s="421"/>
      <c r="F764" s="101">
        <v>4058.68</v>
      </c>
    </row>
    <row r="765" spans="1:6" x14ac:dyDescent="0.25">
      <c r="A765" s="78">
        <v>2</v>
      </c>
      <c r="B765" s="85"/>
      <c r="C765" s="411" t="s">
        <v>137</v>
      </c>
      <c r="D765" s="411"/>
      <c r="E765" s="85"/>
      <c r="F765" s="85"/>
    </row>
    <row r="766" spans="1:6" x14ac:dyDescent="0.25">
      <c r="A766" s="87" t="s">
        <v>1809</v>
      </c>
      <c r="B766" s="88" t="s">
        <v>1669</v>
      </c>
      <c r="C766" s="89" t="s">
        <v>1810</v>
      </c>
      <c r="D766" s="107">
        <v>0.42499999999999999</v>
      </c>
      <c r="E766" s="108">
        <v>13844.46</v>
      </c>
      <c r="F766" s="108">
        <v>5883.9</v>
      </c>
    </row>
    <row r="767" spans="1:6" ht="23.25" thickBot="1" x14ac:dyDescent="0.3">
      <c r="A767" s="87" t="s">
        <v>1811</v>
      </c>
      <c r="B767" s="88" t="s">
        <v>1669</v>
      </c>
      <c r="C767" s="89" t="s">
        <v>1812</v>
      </c>
      <c r="D767" s="90">
        <v>0.21299999999999999</v>
      </c>
      <c r="E767" s="100">
        <v>10270.18</v>
      </c>
      <c r="F767" s="100">
        <v>2187.5500000000002</v>
      </c>
    </row>
    <row r="768" spans="1:6" x14ac:dyDescent="0.25">
      <c r="A768" s="85"/>
      <c r="B768" s="85"/>
      <c r="C768" s="85"/>
      <c r="D768" s="421" t="s">
        <v>1674</v>
      </c>
      <c r="E768" s="421"/>
      <c r="F768" s="101">
        <v>8071.45</v>
      </c>
    </row>
    <row r="769" spans="1:6" x14ac:dyDescent="0.25">
      <c r="A769" s="78">
        <v>3</v>
      </c>
      <c r="B769" s="85"/>
      <c r="C769" s="411" t="s">
        <v>1675</v>
      </c>
      <c r="D769" s="411"/>
      <c r="E769" s="85"/>
      <c r="F769" s="85"/>
    </row>
    <row r="770" spans="1:6" ht="15.75" thickBot="1" x14ac:dyDescent="0.3">
      <c r="A770" s="91"/>
      <c r="B770" s="92" t="s">
        <v>1634</v>
      </c>
      <c r="C770" s="93" t="s">
        <v>1675</v>
      </c>
      <c r="D770" s="95">
        <v>2</v>
      </c>
      <c r="E770" s="102">
        <v>12130.13</v>
      </c>
      <c r="F770" s="95">
        <v>242.6</v>
      </c>
    </row>
    <row r="771" spans="1:6" ht="15.75" thickBot="1" x14ac:dyDescent="0.3">
      <c r="A771" s="412" t="s">
        <v>1813</v>
      </c>
      <c r="B771" s="413"/>
      <c r="C771" s="414"/>
      <c r="D771" s="415" t="s">
        <v>1712</v>
      </c>
      <c r="E771" s="416"/>
      <c r="F771" s="103">
        <v>12372.73</v>
      </c>
    </row>
    <row r="773" spans="1:6" ht="22.5" x14ac:dyDescent="0.25">
      <c r="A773" s="78" t="s">
        <v>1587</v>
      </c>
      <c r="B773" s="79" t="s">
        <v>1814</v>
      </c>
      <c r="C773" s="99">
        <v>14481.81</v>
      </c>
    </row>
    <row r="774" spans="1:6" ht="19.5" thickBot="1" x14ac:dyDescent="0.3">
      <c r="A774" s="81"/>
    </row>
    <row r="775" spans="1:6" ht="102" thickBot="1" x14ac:dyDescent="0.3">
      <c r="A775" s="82" t="s">
        <v>1815</v>
      </c>
    </row>
    <row r="776" spans="1:6" ht="18.75" x14ac:dyDescent="0.25">
      <c r="A776" s="81"/>
    </row>
    <row r="777" spans="1:6" ht="18.75" x14ac:dyDescent="0.25">
      <c r="A777" s="81"/>
    </row>
    <row r="778" spans="1:6" x14ac:dyDescent="0.25">
      <c r="A778" s="417" t="s">
        <v>1665</v>
      </c>
      <c r="B778" s="417" t="s">
        <v>21</v>
      </c>
      <c r="C778" s="417" t="s">
        <v>1540</v>
      </c>
      <c r="D778" s="419" t="s">
        <v>8</v>
      </c>
      <c r="E778" s="83" t="s">
        <v>11</v>
      </c>
      <c r="F778" s="83" t="s">
        <v>11</v>
      </c>
    </row>
    <row r="779" spans="1:6" ht="15.75" thickBot="1" x14ac:dyDescent="0.3">
      <c r="A779" s="418"/>
      <c r="B779" s="418"/>
      <c r="C779" s="418"/>
      <c r="D779" s="420"/>
      <c r="E779" s="84" t="s">
        <v>1666</v>
      </c>
      <c r="F779" s="84" t="s">
        <v>1667</v>
      </c>
    </row>
    <row r="780" spans="1:6" x14ac:dyDescent="0.25">
      <c r="A780" s="78">
        <v>1</v>
      </c>
      <c r="B780" s="85"/>
      <c r="C780" s="421" t="s">
        <v>226</v>
      </c>
      <c r="D780" s="421"/>
      <c r="E780" s="85"/>
      <c r="F780" s="85"/>
    </row>
    <row r="781" spans="1:6" ht="101.25" x14ac:dyDescent="0.25">
      <c r="A781" s="87" t="s">
        <v>1816</v>
      </c>
      <c r="B781" s="88" t="s">
        <v>1635</v>
      </c>
      <c r="C781" s="89" t="s">
        <v>1817</v>
      </c>
      <c r="D781" s="107">
        <v>18</v>
      </c>
      <c r="E781" s="107">
        <v>390.55</v>
      </c>
      <c r="F781" s="108">
        <v>7029.9</v>
      </c>
    </row>
    <row r="782" spans="1:6" ht="15.75" thickBot="1" x14ac:dyDescent="0.3">
      <c r="A782" s="87" t="s">
        <v>1806</v>
      </c>
      <c r="B782" s="88" t="s">
        <v>290</v>
      </c>
      <c r="C782" s="89" t="s">
        <v>1818</v>
      </c>
      <c r="D782" s="90">
        <v>0.75</v>
      </c>
      <c r="E782" s="90">
        <v>782.9</v>
      </c>
      <c r="F782" s="90">
        <v>587.17999999999995</v>
      </c>
    </row>
    <row r="783" spans="1:6" x14ac:dyDescent="0.25">
      <c r="A783" s="85"/>
      <c r="B783" s="85"/>
      <c r="C783" s="85"/>
      <c r="D783" s="421" t="s">
        <v>1808</v>
      </c>
      <c r="E783" s="421"/>
      <c r="F783" s="101">
        <v>7617.08</v>
      </c>
    </row>
    <row r="784" spans="1:6" x14ac:dyDescent="0.25">
      <c r="A784" s="78">
        <v>2</v>
      </c>
      <c r="B784" s="85"/>
      <c r="C784" s="411" t="s">
        <v>137</v>
      </c>
      <c r="D784" s="411"/>
      <c r="E784" s="85"/>
      <c r="F784" s="85"/>
    </row>
    <row r="785" spans="1:6" x14ac:dyDescent="0.25">
      <c r="A785" s="87" t="s">
        <v>1809</v>
      </c>
      <c r="B785" s="88" t="s">
        <v>1669</v>
      </c>
      <c r="C785" s="89" t="s">
        <v>1810</v>
      </c>
      <c r="D785" s="107">
        <v>0.34699999999999998</v>
      </c>
      <c r="E785" s="108">
        <v>13844.46</v>
      </c>
      <c r="F785" s="108">
        <v>4804.03</v>
      </c>
    </row>
    <row r="786" spans="1:6" ht="23.25" thickBot="1" x14ac:dyDescent="0.3">
      <c r="A786" s="87" t="s">
        <v>1811</v>
      </c>
      <c r="B786" s="88" t="s">
        <v>1669</v>
      </c>
      <c r="C786" s="89" t="s">
        <v>1812</v>
      </c>
      <c r="D786" s="90">
        <v>0.17299999999999999</v>
      </c>
      <c r="E786" s="100">
        <v>10270.18</v>
      </c>
      <c r="F786" s="100">
        <v>1776.74</v>
      </c>
    </row>
    <row r="787" spans="1:6" x14ac:dyDescent="0.25">
      <c r="A787" s="85"/>
      <c r="B787" s="85"/>
      <c r="C787" s="85"/>
      <c r="D787" s="421" t="s">
        <v>1674</v>
      </c>
      <c r="E787" s="421"/>
      <c r="F787" s="101">
        <v>6580.77</v>
      </c>
    </row>
    <row r="788" spans="1:6" x14ac:dyDescent="0.25">
      <c r="A788" s="78">
        <v>3</v>
      </c>
      <c r="B788" s="85"/>
      <c r="C788" s="411" t="s">
        <v>1675</v>
      </c>
      <c r="D788" s="411"/>
      <c r="E788" s="85"/>
      <c r="F788" s="85"/>
    </row>
    <row r="789" spans="1:6" ht="15.75" thickBot="1" x14ac:dyDescent="0.3">
      <c r="A789" s="91"/>
      <c r="B789" s="92" t="s">
        <v>1634</v>
      </c>
      <c r="C789" s="93" t="s">
        <v>1675</v>
      </c>
      <c r="D789" s="95">
        <v>2</v>
      </c>
      <c r="E789" s="102">
        <v>14197.85</v>
      </c>
      <c r="F789" s="95">
        <v>283.95999999999998</v>
      </c>
    </row>
    <row r="790" spans="1:6" ht="15.75" thickBot="1" x14ac:dyDescent="0.3">
      <c r="A790" s="412" t="s">
        <v>1819</v>
      </c>
      <c r="B790" s="413"/>
      <c r="C790" s="414"/>
      <c r="D790" s="415" t="s">
        <v>1712</v>
      </c>
      <c r="E790" s="416"/>
      <c r="F790" s="103">
        <v>14481.81</v>
      </c>
    </row>
    <row r="792" spans="1:6" ht="22.5" x14ac:dyDescent="0.25">
      <c r="A792" s="78" t="s">
        <v>1587</v>
      </c>
      <c r="B792" s="79" t="s">
        <v>1820</v>
      </c>
      <c r="C792" s="99">
        <v>14199.34</v>
      </c>
    </row>
    <row r="793" spans="1:6" ht="19.5" thickBot="1" x14ac:dyDescent="0.3">
      <c r="A793" s="81"/>
    </row>
    <row r="794" spans="1:6" ht="102" thickBot="1" x14ac:dyDescent="0.3">
      <c r="A794" s="82" t="s">
        <v>1821</v>
      </c>
    </row>
    <row r="795" spans="1:6" ht="18.75" x14ac:dyDescent="0.25">
      <c r="A795" s="81"/>
    </row>
    <row r="796" spans="1:6" ht="18.75" x14ac:dyDescent="0.25">
      <c r="A796" s="81"/>
    </row>
    <row r="797" spans="1:6" x14ac:dyDescent="0.25">
      <c r="A797" s="417" t="s">
        <v>1665</v>
      </c>
      <c r="B797" s="417" t="s">
        <v>21</v>
      </c>
      <c r="C797" s="417" t="s">
        <v>1540</v>
      </c>
      <c r="D797" s="419" t="s">
        <v>8</v>
      </c>
      <c r="E797" s="83" t="s">
        <v>11</v>
      </c>
      <c r="F797" s="83" t="s">
        <v>11</v>
      </c>
    </row>
    <row r="798" spans="1:6" ht="15.75" thickBot="1" x14ac:dyDescent="0.3">
      <c r="A798" s="418"/>
      <c r="B798" s="418"/>
      <c r="C798" s="418"/>
      <c r="D798" s="420"/>
      <c r="E798" s="84" t="s">
        <v>1666</v>
      </c>
      <c r="F798" s="84" t="s">
        <v>1667</v>
      </c>
    </row>
    <row r="799" spans="1:6" x14ac:dyDescent="0.25">
      <c r="A799" s="78">
        <v>1</v>
      </c>
      <c r="B799" s="85"/>
      <c r="C799" s="421" t="s">
        <v>226</v>
      </c>
      <c r="D799" s="421"/>
      <c r="E799" s="85"/>
      <c r="F799" s="85"/>
    </row>
    <row r="800" spans="1:6" ht="146.25" x14ac:dyDescent="0.25">
      <c r="A800" s="87" t="s">
        <v>1822</v>
      </c>
      <c r="B800" s="88" t="s">
        <v>1635</v>
      </c>
      <c r="C800" s="89" t="s">
        <v>1823</v>
      </c>
      <c r="D800" s="107">
        <v>8.5</v>
      </c>
      <c r="E800" s="107">
        <v>344.48</v>
      </c>
      <c r="F800" s="108">
        <v>2928.08</v>
      </c>
    </row>
    <row r="801" spans="1:6" ht="23.25" thickBot="1" x14ac:dyDescent="0.3">
      <c r="A801" s="87" t="s">
        <v>1824</v>
      </c>
      <c r="B801" s="88" t="s">
        <v>290</v>
      </c>
      <c r="C801" s="89" t="s">
        <v>1825</v>
      </c>
      <c r="D801" s="90">
        <v>1</v>
      </c>
      <c r="E801" s="90">
        <v>238.6</v>
      </c>
      <c r="F801" s="90">
        <v>238.6</v>
      </c>
    </row>
    <row r="802" spans="1:6" x14ac:dyDescent="0.25">
      <c r="A802" s="85"/>
      <c r="B802" s="85"/>
      <c r="C802" s="85"/>
      <c r="D802" s="421" t="s">
        <v>1808</v>
      </c>
      <c r="E802" s="421"/>
      <c r="F802" s="101">
        <v>3166.68</v>
      </c>
    </row>
    <row r="803" spans="1:6" x14ac:dyDescent="0.25">
      <c r="A803" s="78">
        <v>2</v>
      </c>
      <c r="B803" s="85"/>
      <c r="C803" s="411" t="s">
        <v>137</v>
      </c>
      <c r="D803" s="411"/>
      <c r="E803" s="85"/>
      <c r="F803" s="85"/>
    </row>
    <row r="804" spans="1:6" x14ac:dyDescent="0.25">
      <c r="A804" s="87" t="s">
        <v>1809</v>
      </c>
      <c r="B804" s="88" t="s">
        <v>1669</v>
      </c>
      <c r="C804" s="89" t="s">
        <v>1810</v>
      </c>
      <c r="D804" s="107">
        <v>0.54900000000000004</v>
      </c>
      <c r="E804" s="108">
        <v>13844.46</v>
      </c>
      <c r="F804" s="108">
        <v>7600.61</v>
      </c>
    </row>
    <row r="805" spans="1:6" ht="23.25" thickBot="1" x14ac:dyDescent="0.3">
      <c r="A805" s="87" t="s">
        <v>1811</v>
      </c>
      <c r="B805" s="88" t="s">
        <v>1669</v>
      </c>
      <c r="C805" s="89" t="s">
        <v>1812</v>
      </c>
      <c r="D805" s="90">
        <v>0.28100000000000003</v>
      </c>
      <c r="E805" s="100">
        <v>10270.18</v>
      </c>
      <c r="F805" s="100">
        <v>2885.92</v>
      </c>
    </row>
    <row r="806" spans="1:6" x14ac:dyDescent="0.25">
      <c r="A806" s="85"/>
      <c r="B806" s="85"/>
      <c r="C806" s="85"/>
      <c r="D806" s="421" t="s">
        <v>1674</v>
      </c>
      <c r="E806" s="421"/>
      <c r="F806" s="101">
        <v>10486.53</v>
      </c>
    </row>
    <row r="807" spans="1:6" x14ac:dyDescent="0.25">
      <c r="A807" s="78">
        <v>3</v>
      </c>
      <c r="B807" s="85"/>
      <c r="C807" s="411" t="s">
        <v>1675</v>
      </c>
      <c r="D807" s="411"/>
      <c r="E807" s="85"/>
      <c r="F807" s="85"/>
    </row>
    <row r="808" spans="1:6" ht="15.75" thickBot="1" x14ac:dyDescent="0.3">
      <c r="A808" s="91"/>
      <c r="B808" s="92" t="s">
        <v>1634</v>
      </c>
      <c r="C808" s="93" t="s">
        <v>1675</v>
      </c>
      <c r="D808" s="95">
        <v>4</v>
      </c>
      <c r="E808" s="102">
        <v>13653.21</v>
      </c>
      <c r="F808" s="95">
        <v>546.13</v>
      </c>
    </row>
    <row r="809" spans="1:6" ht="15.75" thickBot="1" x14ac:dyDescent="0.3">
      <c r="A809" s="412" t="s">
        <v>1826</v>
      </c>
      <c r="B809" s="413"/>
      <c r="C809" s="414"/>
      <c r="D809" s="415" t="s">
        <v>1712</v>
      </c>
      <c r="E809" s="416"/>
      <c r="F809" s="103">
        <v>14199.34</v>
      </c>
    </row>
    <row r="811" spans="1:6" ht="33.75" x14ac:dyDescent="0.25">
      <c r="A811" s="78" t="s">
        <v>1587</v>
      </c>
      <c r="B811" s="79" t="s">
        <v>1827</v>
      </c>
      <c r="C811" s="99">
        <v>176887.22</v>
      </c>
    </row>
    <row r="812" spans="1:6" ht="19.5" thickBot="1" x14ac:dyDescent="0.3">
      <c r="A812" s="81"/>
    </row>
    <row r="813" spans="1:6" ht="192" thickBot="1" x14ac:dyDescent="0.3">
      <c r="A813" s="82" t="s">
        <v>1828</v>
      </c>
    </row>
    <row r="814" spans="1:6" ht="18.75" x14ac:dyDescent="0.25">
      <c r="A814" s="81"/>
    </row>
    <row r="815" spans="1:6" ht="18.75" x14ac:dyDescent="0.25">
      <c r="A815" s="81"/>
    </row>
    <row r="816" spans="1:6" x14ac:dyDescent="0.25">
      <c r="A816" s="417" t="s">
        <v>1665</v>
      </c>
      <c r="B816" s="417" t="s">
        <v>21</v>
      </c>
      <c r="C816" s="417" t="s">
        <v>1540</v>
      </c>
      <c r="D816" s="419" t="s">
        <v>8</v>
      </c>
      <c r="E816" s="83" t="s">
        <v>11</v>
      </c>
      <c r="F816" s="83" t="s">
        <v>11</v>
      </c>
    </row>
    <row r="817" spans="1:6" ht="15.75" thickBot="1" x14ac:dyDescent="0.3">
      <c r="A817" s="418"/>
      <c r="B817" s="418"/>
      <c r="C817" s="418"/>
      <c r="D817" s="420"/>
      <c r="E817" s="84" t="s">
        <v>1666</v>
      </c>
      <c r="F817" s="84" t="s">
        <v>1667</v>
      </c>
    </row>
    <row r="818" spans="1:6" x14ac:dyDescent="0.25">
      <c r="A818" s="78">
        <v>1</v>
      </c>
      <c r="B818" s="85"/>
      <c r="C818" s="421" t="s">
        <v>226</v>
      </c>
      <c r="D818" s="421"/>
      <c r="E818" s="85"/>
      <c r="F818" s="85"/>
    </row>
    <row r="819" spans="1:6" ht="101.25" x14ac:dyDescent="0.25">
      <c r="A819" s="87" t="s">
        <v>1829</v>
      </c>
      <c r="B819" s="88" t="s">
        <v>290</v>
      </c>
      <c r="C819" s="89" t="s">
        <v>1830</v>
      </c>
      <c r="D819" s="107">
        <v>1.2</v>
      </c>
      <c r="E819" s="107">
        <v>557.89</v>
      </c>
      <c r="F819" s="107">
        <v>669.47</v>
      </c>
    </row>
    <row r="820" spans="1:6" ht="22.5" x14ac:dyDescent="0.25">
      <c r="A820" s="87" t="s">
        <v>1831</v>
      </c>
      <c r="B820" s="88" t="s">
        <v>290</v>
      </c>
      <c r="C820" s="89" t="s">
        <v>1832</v>
      </c>
      <c r="D820" s="107">
        <v>0.7</v>
      </c>
      <c r="E820" s="108">
        <v>4072.59</v>
      </c>
      <c r="F820" s="108">
        <v>2850.81</v>
      </c>
    </row>
    <row r="821" spans="1:6" ht="22.5" x14ac:dyDescent="0.25">
      <c r="A821" s="87" t="s">
        <v>1833</v>
      </c>
      <c r="B821" s="88" t="s">
        <v>290</v>
      </c>
      <c r="C821" s="89" t="s">
        <v>1834</v>
      </c>
      <c r="D821" s="107">
        <v>2.75</v>
      </c>
      <c r="E821" s="108">
        <v>4688.21</v>
      </c>
      <c r="F821" s="108">
        <v>12892.58</v>
      </c>
    </row>
    <row r="822" spans="1:6" ht="45" x14ac:dyDescent="0.25">
      <c r="A822" s="87" t="s">
        <v>1835</v>
      </c>
      <c r="B822" s="88" t="s">
        <v>1587</v>
      </c>
      <c r="C822" s="89" t="s">
        <v>1836</v>
      </c>
      <c r="D822" s="107">
        <v>1.05</v>
      </c>
      <c r="E822" s="108">
        <v>11447.06</v>
      </c>
      <c r="F822" s="108">
        <v>12019.41</v>
      </c>
    </row>
    <row r="823" spans="1:6" ht="78.75" x14ac:dyDescent="0.25">
      <c r="A823" s="87" t="s">
        <v>1837</v>
      </c>
      <c r="B823" s="88" t="s">
        <v>1587</v>
      </c>
      <c r="C823" s="89" t="s">
        <v>1838</v>
      </c>
      <c r="D823" s="107">
        <v>2.1</v>
      </c>
      <c r="E823" s="108">
        <v>63338.22</v>
      </c>
      <c r="F823" s="108">
        <v>133010.26</v>
      </c>
    </row>
    <row r="824" spans="1:6" ht="33.75" x14ac:dyDescent="0.25">
      <c r="A824" s="87" t="s">
        <v>1839</v>
      </c>
      <c r="B824" s="88" t="s">
        <v>1591</v>
      </c>
      <c r="C824" s="89" t="s">
        <v>1840</v>
      </c>
      <c r="D824" s="107">
        <v>38</v>
      </c>
      <c r="E824" s="107">
        <v>30.83</v>
      </c>
      <c r="F824" s="108">
        <v>1171.54</v>
      </c>
    </row>
    <row r="825" spans="1:6" ht="22.5" x14ac:dyDescent="0.25">
      <c r="A825" s="87" t="s">
        <v>1841</v>
      </c>
      <c r="B825" s="88" t="s">
        <v>1591</v>
      </c>
      <c r="C825" s="89" t="s">
        <v>1842</v>
      </c>
      <c r="D825" s="107">
        <v>1.6</v>
      </c>
      <c r="E825" s="107">
        <v>152.25</v>
      </c>
      <c r="F825" s="107">
        <v>243.6</v>
      </c>
    </row>
    <row r="826" spans="1:6" ht="112.5" x14ac:dyDescent="0.25">
      <c r="A826" s="87" t="s">
        <v>1843</v>
      </c>
      <c r="B826" s="88" t="s">
        <v>1635</v>
      </c>
      <c r="C826" s="89" t="s">
        <v>1844</v>
      </c>
      <c r="D826" s="107">
        <v>0.48499999999999999</v>
      </c>
      <c r="E826" s="108">
        <v>2495.42</v>
      </c>
      <c r="F826" s="108">
        <v>1210.28</v>
      </c>
    </row>
    <row r="827" spans="1:6" ht="33.75" x14ac:dyDescent="0.25">
      <c r="A827" s="87" t="s">
        <v>1845</v>
      </c>
      <c r="B827" s="88" t="s">
        <v>290</v>
      </c>
      <c r="C827" s="89" t="s">
        <v>1846</v>
      </c>
      <c r="D827" s="107">
        <v>3.2</v>
      </c>
      <c r="E827" s="107">
        <v>79.56</v>
      </c>
      <c r="F827" s="107">
        <v>254.59</v>
      </c>
    </row>
    <row r="828" spans="1:6" ht="34.5" thickBot="1" x14ac:dyDescent="0.3">
      <c r="A828" s="87" t="s">
        <v>1847</v>
      </c>
      <c r="B828" s="88" t="s">
        <v>290</v>
      </c>
      <c r="C828" s="89" t="s">
        <v>1848</v>
      </c>
      <c r="D828" s="90">
        <v>0.3</v>
      </c>
      <c r="E828" s="90">
        <v>688.32</v>
      </c>
      <c r="F828" s="90">
        <v>206.5</v>
      </c>
    </row>
    <row r="829" spans="1:6" x14ac:dyDescent="0.25">
      <c r="A829" s="85"/>
      <c r="B829" s="85"/>
      <c r="C829" s="85"/>
      <c r="D829" s="421" t="s">
        <v>1808</v>
      </c>
      <c r="E829" s="421"/>
      <c r="F829" s="101">
        <v>164529.04</v>
      </c>
    </row>
    <row r="830" spans="1:6" x14ac:dyDescent="0.25">
      <c r="A830" s="78">
        <v>2</v>
      </c>
      <c r="B830" s="85"/>
      <c r="C830" s="411" t="s">
        <v>137</v>
      </c>
      <c r="D830" s="411"/>
      <c r="E830" s="85"/>
      <c r="F830" s="85"/>
    </row>
    <row r="831" spans="1:6" ht="33.75" x14ac:dyDescent="0.25">
      <c r="A831" s="87" t="s">
        <v>1849</v>
      </c>
      <c r="B831" s="88" t="s">
        <v>1669</v>
      </c>
      <c r="C831" s="89" t="s">
        <v>1850</v>
      </c>
      <c r="D831" s="107">
        <v>0.36199999999999999</v>
      </c>
      <c r="E831" s="108">
        <v>14232.9</v>
      </c>
      <c r="F831" s="108">
        <v>5152.3100000000004</v>
      </c>
    </row>
    <row r="832" spans="1:6" ht="34.5" thickBot="1" x14ac:dyDescent="0.3">
      <c r="A832" s="87" t="s">
        <v>1851</v>
      </c>
      <c r="B832" s="88" t="s">
        <v>1669</v>
      </c>
      <c r="C832" s="89" t="s">
        <v>1852</v>
      </c>
      <c r="D832" s="90">
        <v>0.36199999999999999</v>
      </c>
      <c r="E832" s="100">
        <v>10324.57</v>
      </c>
      <c r="F832" s="100">
        <v>3737.49</v>
      </c>
    </row>
    <row r="833" spans="1:6" x14ac:dyDescent="0.25">
      <c r="A833" s="85"/>
      <c r="B833" s="85"/>
      <c r="C833" s="85"/>
      <c r="D833" s="421" t="s">
        <v>1674</v>
      </c>
      <c r="E833" s="421"/>
      <c r="F833" s="101">
        <v>8889.7999999999993</v>
      </c>
    </row>
    <row r="834" spans="1:6" x14ac:dyDescent="0.25">
      <c r="A834" s="78">
        <v>3</v>
      </c>
      <c r="B834" s="85"/>
      <c r="C834" s="411" t="s">
        <v>1675</v>
      </c>
      <c r="D834" s="411"/>
      <c r="E834" s="85"/>
      <c r="F834" s="85"/>
    </row>
    <row r="835" spans="1:6" ht="15.75" thickBot="1" x14ac:dyDescent="0.3">
      <c r="A835" s="91"/>
      <c r="B835" s="92" t="s">
        <v>1634</v>
      </c>
      <c r="C835" s="93" t="s">
        <v>1675</v>
      </c>
      <c r="D835" s="95">
        <v>2</v>
      </c>
      <c r="E835" s="102">
        <v>173418.84</v>
      </c>
      <c r="F835" s="102">
        <v>3468.38</v>
      </c>
    </row>
    <row r="836" spans="1:6" ht="15.75" thickBot="1" x14ac:dyDescent="0.3">
      <c r="A836" s="412" t="s">
        <v>1853</v>
      </c>
      <c r="B836" s="413"/>
      <c r="C836" s="414"/>
      <c r="D836" s="415" t="s">
        <v>1712</v>
      </c>
      <c r="E836" s="416"/>
      <c r="F836" s="103">
        <v>176887.22</v>
      </c>
    </row>
    <row r="838" spans="1:6" ht="22.5" x14ac:dyDescent="0.25">
      <c r="A838" s="78" t="s">
        <v>1587</v>
      </c>
      <c r="B838" s="79" t="s">
        <v>1854</v>
      </c>
      <c r="C838" s="99">
        <v>4326.18</v>
      </c>
    </row>
    <row r="839" spans="1:6" ht="19.5" thickBot="1" x14ac:dyDescent="0.3">
      <c r="A839" s="81"/>
    </row>
    <row r="840" spans="1:6" ht="68.25" thickBot="1" x14ac:dyDescent="0.3">
      <c r="A840" s="82" t="s">
        <v>1855</v>
      </c>
    </row>
    <row r="841" spans="1:6" ht="18.75" x14ac:dyDescent="0.25">
      <c r="A841" s="81"/>
    </row>
    <row r="842" spans="1:6" ht="18.75" x14ac:dyDescent="0.25">
      <c r="A842" s="81"/>
    </row>
    <row r="843" spans="1:6" x14ac:dyDescent="0.25">
      <c r="A843" s="417" t="s">
        <v>1665</v>
      </c>
      <c r="B843" s="417" t="s">
        <v>21</v>
      </c>
      <c r="C843" s="417" t="s">
        <v>1540</v>
      </c>
      <c r="D843" s="419" t="s">
        <v>8</v>
      </c>
      <c r="E843" s="83" t="s">
        <v>11</v>
      </c>
      <c r="F843" s="83" t="s">
        <v>11</v>
      </c>
    </row>
    <row r="844" spans="1:6" ht="15.75" thickBot="1" x14ac:dyDescent="0.3">
      <c r="A844" s="418"/>
      <c r="B844" s="418"/>
      <c r="C844" s="418"/>
      <c r="D844" s="420"/>
      <c r="E844" s="84" t="s">
        <v>1666</v>
      </c>
      <c r="F844" s="84" t="s">
        <v>1667</v>
      </c>
    </row>
    <row r="845" spans="1:6" x14ac:dyDescent="0.25">
      <c r="A845" s="78">
        <v>1</v>
      </c>
      <c r="B845" s="85"/>
      <c r="C845" s="421" t="s">
        <v>137</v>
      </c>
      <c r="D845" s="421"/>
      <c r="E845" s="85"/>
      <c r="F845" s="85"/>
    </row>
    <row r="846" spans="1:6" ht="15.75" thickBot="1" x14ac:dyDescent="0.3">
      <c r="A846" s="87" t="s">
        <v>1668</v>
      </c>
      <c r="B846" s="88" t="s">
        <v>1669</v>
      </c>
      <c r="C846" s="89" t="s">
        <v>1670</v>
      </c>
      <c r="D846" s="90">
        <v>0.42699999999999999</v>
      </c>
      <c r="E846" s="100">
        <v>9932.9</v>
      </c>
      <c r="F846" s="100">
        <v>4241.3500000000004</v>
      </c>
    </row>
    <row r="847" spans="1:6" x14ac:dyDescent="0.25">
      <c r="A847" s="85"/>
      <c r="B847" s="85"/>
      <c r="C847" s="85"/>
      <c r="D847" s="421" t="s">
        <v>1674</v>
      </c>
      <c r="E847" s="421"/>
      <c r="F847" s="101">
        <v>4241.3500000000004</v>
      </c>
    </row>
    <row r="848" spans="1:6" x14ac:dyDescent="0.25">
      <c r="A848" s="78">
        <v>2</v>
      </c>
      <c r="B848" s="85"/>
      <c r="C848" s="411" t="s">
        <v>1675</v>
      </c>
      <c r="D848" s="411"/>
      <c r="E848" s="85"/>
      <c r="F848" s="85"/>
    </row>
    <row r="849" spans="1:6" ht="15.75" thickBot="1" x14ac:dyDescent="0.3">
      <c r="A849" s="91"/>
      <c r="B849" s="92" t="s">
        <v>1634</v>
      </c>
      <c r="C849" s="93" t="s">
        <v>1675</v>
      </c>
      <c r="D849" s="95">
        <v>2</v>
      </c>
      <c r="E849" s="102">
        <v>4241.3500000000004</v>
      </c>
      <c r="F849" s="95">
        <v>84.83</v>
      </c>
    </row>
    <row r="850" spans="1:6" x14ac:dyDescent="0.25">
      <c r="A850" s="85"/>
      <c r="B850" s="85"/>
      <c r="C850" s="85"/>
      <c r="D850" s="416" t="s">
        <v>1677</v>
      </c>
      <c r="E850" s="416"/>
      <c r="F850" s="103">
        <v>4326.18</v>
      </c>
    </row>
    <row r="852" spans="1:6" ht="22.5" x14ac:dyDescent="0.25">
      <c r="A852" s="78" t="s">
        <v>1587</v>
      </c>
      <c r="B852" s="79" t="s">
        <v>1854</v>
      </c>
      <c r="C852" s="99">
        <v>4640.26</v>
      </c>
    </row>
    <row r="853" spans="1:6" ht="19.5" thickBot="1" x14ac:dyDescent="0.3">
      <c r="A853" s="81"/>
    </row>
    <row r="854" spans="1:6" ht="68.25" thickBot="1" x14ac:dyDescent="0.3">
      <c r="A854" s="82" t="s">
        <v>1856</v>
      </c>
    </row>
    <row r="855" spans="1:6" ht="18.75" x14ac:dyDescent="0.25">
      <c r="A855" s="81"/>
    </row>
    <row r="856" spans="1:6" ht="18.75" x14ac:dyDescent="0.25">
      <c r="A856" s="81"/>
    </row>
    <row r="857" spans="1:6" x14ac:dyDescent="0.25">
      <c r="A857" s="417" t="s">
        <v>1665</v>
      </c>
      <c r="B857" s="417" t="s">
        <v>21</v>
      </c>
      <c r="C857" s="417" t="s">
        <v>1540</v>
      </c>
      <c r="D857" s="419" t="s">
        <v>8</v>
      </c>
      <c r="E857" s="83" t="s">
        <v>11</v>
      </c>
      <c r="F857" s="83" t="s">
        <v>11</v>
      </c>
    </row>
    <row r="858" spans="1:6" ht="15.75" thickBot="1" x14ac:dyDescent="0.3">
      <c r="A858" s="418"/>
      <c r="B858" s="418"/>
      <c r="C858" s="418"/>
      <c r="D858" s="420"/>
      <c r="E858" s="84" t="s">
        <v>1666</v>
      </c>
      <c r="F858" s="84" t="s">
        <v>1667</v>
      </c>
    </row>
    <row r="859" spans="1:6" x14ac:dyDescent="0.25">
      <c r="A859" s="78">
        <v>1</v>
      </c>
      <c r="B859" s="85"/>
      <c r="C859" s="421" t="s">
        <v>137</v>
      </c>
      <c r="D859" s="421"/>
      <c r="E859" s="85"/>
      <c r="F859" s="85"/>
    </row>
    <row r="860" spans="1:6" ht="15.75" thickBot="1" x14ac:dyDescent="0.3">
      <c r="A860" s="87" t="s">
        <v>1668</v>
      </c>
      <c r="B860" s="88" t="s">
        <v>1669</v>
      </c>
      <c r="C860" s="89" t="s">
        <v>1670</v>
      </c>
      <c r="D860" s="90">
        <v>0.45800000000000002</v>
      </c>
      <c r="E860" s="100">
        <v>9932.9</v>
      </c>
      <c r="F860" s="100">
        <v>4549.2700000000004</v>
      </c>
    </row>
    <row r="861" spans="1:6" x14ac:dyDescent="0.25">
      <c r="A861" s="85"/>
      <c r="B861" s="85"/>
      <c r="C861" s="85"/>
      <c r="D861" s="421" t="s">
        <v>1674</v>
      </c>
      <c r="E861" s="421"/>
      <c r="F861" s="101">
        <v>4549.2700000000004</v>
      </c>
    </row>
    <row r="862" spans="1:6" x14ac:dyDescent="0.25">
      <c r="A862" s="78">
        <v>2</v>
      </c>
      <c r="B862" s="85"/>
      <c r="C862" s="411" t="s">
        <v>1675</v>
      </c>
      <c r="D862" s="411"/>
      <c r="E862" s="85"/>
      <c r="F862" s="85"/>
    </row>
    <row r="863" spans="1:6" ht="15.75" thickBot="1" x14ac:dyDescent="0.3">
      <c r="A863" s="91"/>
      <c r="B863" s="92" t="s">
        <v>1634</v>
      </c>
      <c r="C863" s="93" t="s">
        <v>1675</v>
      </c>
      <c r="D863" s="95">
        <v>2</v>
      </c>
      <c r="E863" s="102">
        <v>4549.2700000000004</v>
      </c>
      <c r="F863" s="95">
        <v>90.99</v>
      </c>
    </row>
    <row r="864" spans="1:6" x14ac:dyDescent="0.25">
      <c r="A864" s="85"/>
      <c r="B864" s="85"/>
      <c r="C864" s="85"/>
      <c r="D864" s="416" t="s">
        <v>1677</v>
      </c>
      <c r="E864" s="416"/>
      <c r="F864" s="103">
        <v>4640.26</v>
      </c>
    </row>
    <row r="866" spans="1:6" ht="22.5" x14ac:dyDescent="0.25">
      <c r="A866" s="78" t="s">
        <v>1587</v>
      </c>
      <c r="B866" s="79" t="s">
        <v>1747</v>
      </c>
      <c r="C866" s="99">
        <v>5359.59</v>
      </c>
    </row>
    <row r="867" spans="1:6" ht="19.5" thickBot="1" x14ac:dyDescent="0.3">
      <c r="A867" s="81"/>
    </row>
    <row r="868" spans="1:6" ht="90.75" thickBot="1" x14ac:dyDescent="0.3">
      <c r="A868" s="82" t="s">
        <v>1857</v>
      </c>
    </row>
    <row r="869" spans="1:6" ht="18.75" x14ac:dyDescent="0.25">
      <c r="A869" s="81"/>
    </row>
    <row r="870" spans="1:6" ht="18.75" x14ac:dyDescent="0.25">
      <c r="A870" s="81"/>
    </row>
    <row r="871" spans="1:6" x14ac:dyDescent="0.25">
      <c r="A871" s="417" t="s">
        <v>1665</v>
      </c>
      <c r="B871" s="417" t="s">
        <v>21</v>
      </c>
      <c r="C871" s="417" t="s">
        <v>1540</v>
      </c>
      <c r="D871" s="419" t="s">
        <v>8</v>
      </c>
      <c r="E871" s="83" t="s">
        <v>11</v>
      </c>
      <c r="F871" s="83" t="s">
        <v>11</v>
      </c>
    </row>
    <row r="872" spans="1:6" ht="15.75" thickBot="1" x14ac:dyDescent="0.3">
      <c r="A872" s="418"/>
      <c r="B872" s="418"/>
      <c r="C872" s="418"/>
      <c r="D872" s="420"/>
      <c r="E872" s="84" t="s">
        <v>1666</v>
      </c>
      <c r="F872" s="84" t="s">
        <v>1667</v>
      </c>
    </row>
    <row r="873" spans="1:6" x14ac:dyDescent="0.25">
      <c r="A873" s="78">
        <v>1</v>
      </c>
      <c r="B873" s="85"/>
      <c r="C873" s="421" t="s">
        <v>137</v>
      </c>
      <c r="D873" s="421"/>
      <c r="E873" s="85"/>
      <c r="F873" s="85"/>
    </row>
    <row r="874" spans="1:6" ht="15.75" thickBot="1" x14ac:dyDescent="0.3">
      <c r="A874" s="87" t="s">
        <v>1668</v>
      </c>
      <c r="B874" s="88" t="s">
        <v>1669</v>
      </c>
      <c r="C874" s="89" t="s">
        <v>1670</v>
      </c>
      <c r="D874" s="90">
        <v>0.52900000000000003</v>
      </c>
      <c r="E874" s="100">
        <v>9932.9</v>
      </c>
      <c r="F874" s="100">
        <v>5254.5</v>
      </c>
    </row>
    <row r="875" spans="1:6" x14ac:dyDescent="0.25">
      <c r="A875" s="85"/>
      <c r="B875" s="85"/>
      <c r="C875" s="85"/>
      <c r="D875" s="421" t="s">
        <v>1674</v>
      </c>
      <c r="E875" s="421"/>
      <c r="F875" s="101">
        <v>5254.5</v>
      </c>
    </row>
    <row r="876" spans="1:6" x14ac:dyDescent="0.25">
      <c r="A876" s="78">
        <v>2</v>
      </c>
      <c r="B876" s="85"/>
      <c r="C876" s="411" t="s">
        <v>1675</v>
      </c>
      <c r="D876" s="411"/>
      <c r="E876" s="85"/>
      <c r="F876" s="85"/>
    </row>
    <row r="877" spans="1:6" ht="15.75" thickBot="1" x14ac:dyDescent="0.3">
      <c r="A877" s="91"/>
      <c r="B877" s="92" t="s">
        <v>1634</v>
      </c>
      <c r="C877" s="93" t="s">
        <v>1675</v>
      </c>
      <c r="D877" s="95">
        <v>2</v>
      </c>
      <c r="E877" s="102">
        <v>5254.5</v>
      </c>
      <c r="F877" s="95">
        <v>105.09</v>
      </c>
    </row>
    <row r="878" spans="1:6" x14ac:dyDescent="0.25">
      <c r="A878" s="85"/>
      <c r="B878" s="85"/>
      <c r="C878" s="85"/>
      <c r="D878" s="416" t="s">
        <v>1677</v>
      </c>
      <c r="E878" s="416"/>
      <c r="F878" s="103">
        <v>5359.59</v>
      </c>
    </row>
    <row r="880" spans="1:6" ht="22.5" x14ac:dyDescent="0.25">
      <c r="A880" s="78" t="s">
        <v>1587</v>
      </c>
      <c r="B880" s="79" t="s">
        <v>1858</v>
      </c>
      <c r="C880" s="99">
        <v>42792.56</v>
      </c>
    </row>
    <row r="881" spans="1:6" ht="19.5" thickBot="1" x14ac:dyDescent="0.3">
      <c r="A881" s="81"/>
    </row>
    <row r="882" spans="1:6" ht="79.5" thickBot="1" x14ac:dyDescent="0.3">
      <c r="A882" s="82" t="s">
        <v>1859</v>
      </c>
    </row>
    <row r="883" spans="1:6" ht="18.75" x14ac:dyDescent="0.25">
      <c r="A883" s="81"/>
    </row>
    <row r="884" spans="1:6" ht="18.75" x14ac:dyDescent="0.25">
      <c r="A884" s="81"/>
    </row>
    <row r="885" spans="1:6" x14ac:dyDescent="0.25">
      <c r="A885" s="417" t="s">
        <v>1665</v>
      </c>
      <c r="B885" s="417" t="s">
        <v>21</v>
      </c>
      <c r="C885" s="417" t="s">
        <v>1540</v>
      </c>
      <c r="D885" s="419" t="s">
        <v>8</v>
      </c>
      <c r="E885" s="83" t="s">
        <v>11</v>
      </c>
      <c r="F885" s="83" t="s">
        <v>11</v>
      </c>
    </row>
    <row r="886" spans="1:6" ht="15.75" thickBot="1" x14ac:dyDescent="0.3">
      <c r="A886" s="418"/>
      <c r="B886" s="418"/>
      <c r="C886" s="418"/>
      <c r="D886" s="420"/>
      <c r="E886" s="84" t="s">
        <v>1666</v>
      </c>
      <c r="F886" s="84" t="s">
        <v>1667</v>
      </c>
    </row>
    <row r="887" spans="1:6" x14ac:dyDescent="0.25">
      <c r="A887" s="78">
        <v>1</v>
      </c>
      <c r="B887" s="85"/>
      <c r="C887" s="421" t="s">
        <v>226</v>
      </c>
      <c r="D887" s="421"/>
      <c r="E887" s="85"/>
      <c r="F887" s="85"/>
    </row>
    <row r="888" spans="1:6" ht="101.25" x14ac:dyDescent="0.25">
      <c r="A888" s="87" t="s">
        <v>1860</v>
      </c>
      <c r="B888" s="88" t="s">
        <v>1591</v>
      </c>
      <c r="C888" s="89" t="s">
        <v>1861</v>
      </c>
      <c r="D888" s="107">
        <v>13</v>
      </c>
      <c r="E888" s="108">
        <v>1990.02</v>
      </c>
      <c r="F888" s="108">
        <v>25870.26</v>
      </c>
    </row>
    <row r="889" spans="1:6" x14ac:dyDescent="0.25">
      <c r="A889" s="87" t="s">
        <v>1862</v>
      </c>
      <c r="B889" s="88" t="s">
        <v>1702</v>
      </c>
      <c r="C889" s="89" t="s">
        <v>1863</v>
      </c>
      <c r="D889" s="107">
        <v>4.0000000000000001E-3</v>
      </c>
      <c r="E889" s="108">
        <v>2858.8</v>
      </c>
      <c r="F889" s="107">
        <v>11.44</v>
      </c>
    </row>
    <row r="890" spans="1:6" ht="22.5" x14ac:dyDescent="0.25">
      <c r="A890" s="87" t="s">
        <v>1864</v>
      </c>
      <c r="B890" s="88" t="s">
        <v>1865</v>
      </c>
      <c r="C890" s="89" t="s">
        <v>1866</v>
      </c>
      <c r="D890" s="107">
        <v>1.7999999999999999E-2</v>
      </c>
      <c r="E890" s="108">
        <v>39608.550000000003</v>
      </c>
      <c r="F890" s="107">
        <v>712.95</v>
      </c>
    </row>
    <row r="891" spans="1:6" ht="15.75" thickBot="1" x14ac:dyDescent="0.3">
      <c r="A891" s="87" t="s">
        <v>1867</v>
      </c>
      <c r="B891" s="88" t="s">
        <v>1635</v>
      </c>
      <c r="C891" s="89" t="s">
        <v>1868</v>
      </c>
      <c r="D891" s="90">
        <v>2.7719999999999998</v>
      </c>
      <c r="E891" s="90">
        <v>421.19</v>
      </c>
      <c r="F891" s="100">
        <v>1167.54</v>
      </c>
    </row>
    <row r="892" spans="1:6" x14ac:dyDescent="0.25">
      <c r="A892" s="85"/>
      <c r="B892" s="85"/>
      <c r="C892" s="85"/>
      <c r="D892" s="421" t="s">
        <v>1808</v>
      </c>
      <c r="E892" s="421"/>
      <c r="F892" s="101">
        <v>27762.19</v>
      </c>
    </row>
    <row r="893" spans="1:6" x14ac:dyDescent="0.25">
      <c r="A893" s="78">
        <v>2</v>
      </c>
      <c r="B893" s="85"/>
      <c r="C893" s="411" t="s">
        <v>1706</v>
      </c>
      <c r="D893" s="411"/>
      <c r="E893" s="85"/>
      <c r="F893" s="85"/>
    </row>
    <row r="894" spans="1:6" ht="15.75" thickBot="1" x14ac:dyDescent="0.3">
      <c r="A894" s="87" t="s">
        <v>1869</v>
      </c>
      <c r="B894" s="88" t="s">
        <v>1669</v>
      </c>
      <c r="C894" s="89" t="s">
        <v>1870</v>
      </c>
      <c r="D894" s="90">
        <v>8.0000000000000002E-3</v>
      </c>
      <c r="E894" s="100">
        <v>3230.77</v>
      </c>
      <c r="F894" s="90">
        <v>25.85</v>
      </c>
    </row>
    <row r="895" spans="1:6" x14ac:dyDescent="0.25">
      <c r="A895" s="85"/>
      <c r="B895" s="85"/>
      <c r="C895" s="85"/>
      <c r="D895" s="421" t="s">
        <v>1711</v>
      </c>
      <c r="E895" s="421"/>
      <c r="F895" s="83">
        <v>25.85</v>
      </c>
    </row>
    <row r="896" spans="1:6" x14ac:dyDescent="0.25">
      <c r="A896" s="78">
        <v>3</v>
      </c>
      <c r="B896" s="85"/>
      <c r="C896" s="411" t="s">
        <v>137</v>
      </c>
      <c r="D896" s="411"/>
      <c r="E896" s="85"/>
      <c r="F896" s="85"/>
    </row>
    <row r="897" spans="1:6" x14ac:dyDescent="0.25">
      <c r="A897" s="87" t="s">
        <v>1871</v>
      </c>
      <c r="B897" s="88" t="s">
        <v>1669</v>
      </c>
      <c r="C897" s="89" t="s">
        <v>1872</v>
      </c>
      <c r="D897" s="107">
        <v>0.69099999999999995</v>
      </c>
      <c r="E897" s="108">
        <v>13844.46</v>
      </c>
      <c r="F897" s="108">
        <v>9566.52</v>
      </c>
    </row>
    <row r="898" spans="1:6" ht="15.75" thickBot="1" x14ac:dyDescent="0.3">
      <c r="A898" s="87" t="s">
        <v>1873</v>
      </c>
      <c r="B898" s="88" t="s">
        <v>1669</v>
      </c>
      <c r="C898" s="89" t="s">
        <v>1874</v>
      </c>
      <c r="D898" s="90">
        <v>0.46300000000000002</v>
      </c>
      <c r="E898" s="100">
        <v>9932.9</v>
      </c>
      <c r="F898" s="100">
        <v>4598.93</v>
      </c>
    </row>
    <row r="899" spans="1:6" x14ac:dyDescent="0.25">
      <c r="A899" s="85"/>
      <c r="B899" s="85"/>
      <c r="C899" s="85"/>
      <c r="D899" s="421" t="s">
        <v>1674</v>
      </c>
      <c r="E899" s="421"/>
      <c r="F899" s="101">
        <v>14165.45</v>
      </c>
    </row>
    <row r="900" spans="1:6" x14ac:dyDescent="0.25">
      <c r="A900" s="78">
        <v>4</v>
      </c>
      <c r="B900" s="85"/>
      <c r="C900" s="411" t="s">
        <v>1675</v>
      </c>
      <c r="D900" s="411"/>
      <c r="E900" s="85"/>
      <c r="F900" s="85"/>
    </row>
    <row r="901" spans="1:6" ht="15.75" thickBot="1" x14ac:dyDescent="0.3">
      <c r="A901" s="91"/>
      <c r="B901" s="92" t="s">
        <v>1634</v>
      </c>
      <c r="C901" s="93" t="s">
        <v>1675</v>
      </c>
      <c r="D901" s="95">
        <v>2</v>
      </c>
      <c r="E901" s="102">
        <v>41953.49</v>
      </c>
      <c r="F901" s="95">
        <v>839.07</v>
      </c>
    </row>
    <row r="902" spans="1:6" ht="15.75" thickBot="1" x14ac:dyDescent="0.3">
      <c r="A902" s="412" t="s">
        <v>1875</v>
      </c>
      <c r="B902" s="413"/>
      <c r="C902" s="414"/>
      <c r="D902" s="415" t="s">
        <v>1876</v>
      </c>
      <c r="E902" s="416"/>
      <c r="F902" s="103">
        <v>42792.56</v>
      </c>
    </row>
    <row r="905" spans="1:6" ht="22.5" x14ac:dyDescent="0.25">
      <c r="A905" s="78" t="s">
        <v>1587</v>
      </c>
      <c r="B905" s="79" t="s">
        <v>1802</v>
      </c>
      <c r="C905" s="99">
        <v>14794.17</v>
      </c>
    </row>
    <row r="906" spans="1:6" ht="19.5" thickBot="1" x14ac:dyDescent="0.3">
      <c r="A906" s="81"/>
    </row>
    <row r="907" spans="1:6" ht="102" thickBot="1" x14ac:dyDescent="0.3">
      <c r="A907" s="82" t="s">
        <v>1877</v>
      </c>
    </row>
    <row r="908" spans="1:6" ht="18.75" x14ac:dyDescent="0.25">
      <c r="A908" s="81"/>
    </row>
    <row r="909" spans="1:6" ht="18.75" x14ac:dyDescent="0.25">
      <c r="A909" s="81"/>
    </row>
    <row r="910" spans="1:6" x14ac:dyDescent="0.25">
      <c r="A910" s="417" t="s">
        <v>1665</v>
      </c>
      <c r="B910" s="417" t="s">
        <v>21</v>
      </c>
      <c r="C910" s="417" t="s">
        <v>1540</v>
      </c>
      <c r="D910" s="419" t="s">
        <v>8</v>
      </c>
      <c r="E910" s="83" t="s">
        <v>11</v>
      </c>
      <c r="F910" s="83" t="s">
        <v>11</v>
      </c>
    </row>
    <row r="911" spans="1:6" ht="15.75" thickBot="1" x14ac:dyDescent="0.3">
      <c r="A911" s="418"/>
      <c r="B911" s="418"/>
      <c r="C911" s="418"/>
      <c r="D911" s="420"/>
      <c r="E911" s="84" t="s">
        <v>1666</v>
      </c>
      <c r="F911" s="84" t="s">
        <v>1667</v>
      </c>
    </row>
    <row r="912" spans="1:6" x14ac:dyDescent="0.25">
      <c r="A912" s="78">
        <v>1</v>
      </c>
      <c r="B912" s="85"/>
      <c r="C912" s="421" t="s">
        <v>226</v>
      </c>
      <c r="D912" s="421"/>
      <c r="E912" s="85"/>
      <c r="F912" s="85"/>
    </row>
    <row r="913" spans="1:6" ht="135" x14ac:dyDescent="0.25">
      <c r="A913" s="87" t="s">
        <v>1804</v>
      </c>
      <c r="B913" s="88" t="s">
        <v>1635</v>
      </c>
      <c r="C913" s="89" t="s">
        <v>1805</v>
      </c>
      <c r="D913" s="107">
        <v>12.5</v>
      </c>
      <c r="E913" s="107">
        <v>277.72000000000003</v>
      </c>
      <c r="F913" s="108">
        <v>3471.5</v>
      </c>
    </row>
    <row r="914" spans="1:6" ht="15.75" thickBot="1" x14ac:dyDescent="0.3">
      <c r="A914" s="87" t="s">
        <v>1806</v>
      </c>
      <c r="B914" s="88" t="s">
        <v>290</v>
      </c>
      <c r="C914" s="89" t="s">
        <v>1807</v>
      </c>
      <c r="D914" s="90">
        <v>0.75</v>
      </c>
      <c r="E914" s="90">
        <v>782.9</v>
      </c>
      <c r="F914" s="90">
        <v>587.17999999999995</v>
      </c>
    </row>
    <row r="915" spans="1:6" x14ac:dyDescent="0.25">
      <c r="A915" s="85"/>
      <c r="B915" s="85"/>
      <c r="C915" s="85"/>
      <c r="D915" s="421" t="s">
        <v>1808</v>
      </c>
      <c r="E915" s="421"/>
      <c r="F915" s="101">
        <v>4058.68</v>
      </c>
    </row>
    <row r="916" spans="1:6" x14ac:dyDescent="0.25">
      <c r="A916" s="78">
        <v>2</v>
      </c>
      <c r="B916" s="85"/>
      <c r="C916" s="411" t="s">
        <v>137</v>
      </c>
      <c r="D916" s="411"/>
      <c r="E916" s="85"/>
      <c r="F916" s="85"/>
    </row>
    <row r="917" spans="1:6" x14ac:dyDescent="0.25">
      <c r="A917" s="87" t="s">
        <v>1809</v>
      </c>
      <c r="B917" s="88" t="s">
        <v>1669</v>
      </c>
      <c r="C917" s="89" t="s">
        <v>1810</v>
      </c>
      <c r="D917" s="107">
        <v>0.52600000000000002</v>
      </c>
      <c r="E917" s="108">
        <v>13844.46</v>
      </c>
      <c r="F917" s="108">
        <v>7282.19</v>
      </c>
    </row>
    <row r="918" spans="1:6" ht="23.25" thickBot="1" x14ac:dyDescent="0.3">
      <c r="A918" s="87" t="s">
        <v>1811</v>
      </c>
      <c r="B918" s="88" t="s">
        <v>1669</v>
      </c>
      <c r="C918" s="89" t="s">
        <v>1812</v>
      </c>
      <c r="D918" s="90">
        <v>0.308</v>
      </c>
      <c r="E918" s="100">
        <v>10270.18</v>
      </c>
      <c r="F918" s="100">
        <v>3163.22</v>
      </c>
    </row>
    <row r="919" spans="1:6" x14ac:dyDescent="0.25">
      <c r="A919" s="85"/>
      <c r="B919" s="85"/>
      <c r="C919" s="85"/>
      <c r="D919" s="421" t="s">
        <v>1674</v>
      </c>
      <c r="E919" s="421"/>
      <c r="F919" s="101">
        <v>10445.41</v>
      </c>
    </row>
    <row r="920" spans="1:6" x14ac:dyDescent="0.25">
      <c r="A920" s="78">
        <v>3</v>
      </c>
      <c r="B920" s="85"/>
      <c r="C920" s="411" t="s">
        <v>1675</v>
      </c>
      <c r="D920" s="411"/>
      <c r="E920" s="85"/>
      <c r="F920" s="85"/>
    </row>
    <row r="921" spans="1:6" ht="15.75" thickBot="1" x14ac:dyDescent="0.3">
      <c r="A921" s="91"/>
      <c r="B921" s="92" t="s">
        <v>1634</v>
      </c>
      <c r="C921" s="93" t="s">
        <v>1675</v>
      </c>
      <c r="D921" s="95">
        <v>2</v>
      </c>
      <c r="E921" s="102">
        <v>14504.09</v>
      </c>
      <c r="F921" s="95">
        <v>290.08</v>
      </c>
    </row>
    <row r="922" spans="1:6" ht="15.75" thickBot="1" x14ac:dyDescent="0.3">
      <c r="A922" s="412" t="s">
        <v>1878</v>
      </c>
      <c r="B922" s="413"/>
      <c r="C922" s="414"/>
      <c r="D922" s="415" t="s">
        <v>1712</v>
      </c>
      <c r="E922" s="416"/>
      <c r="F922" s="103">
        <v>14794.17</v>
      </c>
    </row>
    <row r="924" spans="1:6" x14ac:dyDescent="0.25">
      <c r="A924" s="78" t="s">
        <v>1591</v>
      </c>
      <c r="B924" s="79" t="s">
        <v>1879</v>
      </c>
      <c r="C924" s="109">
        <v>101.3</v>
      </c>
    </row>
    <row r="925" spans="1:6" ht="19.5" thickBot="1" x14ac:dyDescent="0.3">
      <c r="A925" s="81"/>
    </row>
    <row r="926" spans="1:6" ht="192" thickBot="1" x14ac:dyDescent="0.3">
      <c r="A926" s="82" t="s">
        <v>1880</v>
      </c>
    </row>
    <row r="927" spans="1:6" ht="18.75" x14ac:dyDescent="0.25">
      <c r="A927" s="81"/>
    </row>
    <row r="928" spans="1:6" ht="18.75" x14ac:dyDescent="0.25">
      <c r="A928" s="81"/>
    </row>
    <row r="929" spans="1:6" x14ac:dyDescent="0.25">
      <c r="A929" s="417" t="s">
        <v>1665</v>
      </c>
      <c r="B929" s="417" t="s">
        <v>21</v>
      </c>
      <c r="C929" s="417" t="s">
        <v>1540</v>
      </c>
      <c r="D929" s="419" t="s">
        <v>1881</v>
      </c>
      <c r="E929" s="83" t="s">
        <v>10</v>
      </c>
      <c r="F929" s="419" t="s">
        <v>1882</v>
      </c>
    </row>
    <row r="930" spans="1:6" ht="15.75" thickBot="1" x14ac:dyDescent="0.3">
      <c r="A930" s="418"/>
      <c r="B930" s="418"/>
      <c r="C930" s="418"/>
      <c r="D930" s="420"/>
      <c r="E930" s="84" t="s">
        <v>1666</v>
      </c>
      <c r="F930" s="420"/>
    </row>
    <row r="931" spans="1:6" x14ac:dyDescent="0.25">
      <c r="A931" s="78">
        <v>1</v>
      </c>
      <c r="B931" s="85"/>
      <c r="C931" s="421" t="s">
        <v>226</v>
      </c>
      <c r="D931" s="421"/>
      <c r="E931" s="85"/>
      <c r="F931" s="85"/>
    </row>
    <row r="932" spans="1:6" ht="409.6" thickBot="1" x14ac:dyDescent="0.3">
      <c r="A932" s="87" t="s">
        <v>1883</v>
      </c>
      <c r="B932" s="88" t="s">
        <v>1591</v>
      </c>
      <c r="C932" s="89" t="s">
        <v>1884</v>
      </c>
      <c r="D932" s="90">
        <v>1</v>
      </c>
      <c r="E932" s="90">
        <v>91.86</v>
      </c>
      <c r="F932" s="90">
        <v>91.86</v>
      </c>
    </row>
    <row r="933" spans="1:6" x14ac:dyDescent="0.25">
      <c r="A933" s="85"/>
      <c r="B933" s="85"/>
      <c r="C933" s="85"/>
      <c r="D933" s="421" t="s">
        <v>1808</v>
      </c>
      <c r="E933" s="421"/>
      <c r="F933" s="83">
        <v>91.86</v>
      </c>
    </row>
    <row r="934" spans="1:6" x14ac:dyDescent="0.25">
      <c r="A934" s="78">
        <v>2</v>
      </c>
      <c r="B934" s="85"/>
      <c r="C934" s="411" t="s">
        <v>137</v>
      </c>
      <c r="D934" s="411"/>
      <c r="E934" s="85"/>
      <c r="F934" s="85"/>
    </row>
    <row r="935" spans="1:6" x14ac:dyDescent="0.25">
      <c r="A935" s="87" t="s">
        <v>1774</v>
      </c>
      <c r="B935" s="88" t="s">
        <v>1669</v>
      </c>
      <c r="C935" s="89" t="s">
        <v>1885</v>
      </c>
      <c r="D935" s="107">
        <v>0.2</v>
      </c>
      <c r="E935" s="107">
        <v>19.420000000000002</v>
      </c>
      <c r="F935" s="107">
        <v>3.88</v>
      </c>
    </row>
    <row r="936" spans="1:6" ht="15.75" thickBot="1" x14ac:dyDescent="0.3">
      <c r="A936" s="87" t="s">
        <v>1776</v>
      </c>
      <c r="B936" s="88" t="s">
        <v>1669</v>
      </c>
      <c r="C936" s="89" t="s">
        <v>1777</v>
      </c>
      <c r="D936" s="90">
        <v>0.2</v>
      </c>
      <c r="E936" s="90">
        <v>17.86</v>
      </c>
      <c r="F936" s="90">
        <v>3.57</v>
      </c>
    </row>
    <row r="937" spans="1:6" x14ac:dyDescent="0.25">
      <c r="A937" s="85"/>
      <c r="B937" s="85"/>
      <c r="C937" s="85"/>
      <c r="D937" s="421" t="s">
        <v>1674</v>
      </c>
      <c r="E937" s="421"/>
      <c r="F937" s="83">
        <v>7.45</v>
      </c>
    </row>
    <row r="938" spans="1:6" x14ac:dyDescent="0.25">
      <c r="A938" s="78">
        <v>3</v>
      </c>
      <c r="B938" s="85"/>
      <c r="C938" s="411" t="s">
        <v>1886</v>
      </c>
      <c r="D938" s="411"/>
      <c r="E938" s="85"/>
      <c r="F938" s="85"/>
    </row>
    <row r="939" spans="1:6" ht="23.25" thickBot="1" x14ac:dyDescent="0.3">
      <c r="A939" s="91"/>
      <c r="B939" s="92" t="s">
        <v>1634</v>
      </c>
      <c r="C939" s="93" t="s">
        <v>1886</v>
      </c>
      <c r="D939" s="95">
        <v>2</v>
      </c>
      <c r="E939" s="95">
        <v>99.31</v>
      </c>
      <c r="F939" s="95">
        <v>1.99</v>
      </c>
    </row>
    <row r="940" spans="1:6" ht="15.75" thickBot="1" x14ac:dyDescent="0.3">
      <c r="A940" s="412" t="s">
        <v>1887</v>
      </c>
      <c r="B940" s="413"/>
      <c r="C940" s="414"/>
      <c r="D940" s="415" t="s">
        <v>1888</v>
      </c>
      <c r="E940" s="416"/>
      <c r="F940" s="80">
        <v>101.3</v>
      </c>
    </row>
    <row r="942" spans="1:6" x14ac:dyDescent="0.25">
      <c r="A942" s="78" t="s">
        <v>1591</v>
      </c>
      <c r="B942" s="79" t="s">
        <v>1889</v>
      </c>
      <c r="C942" s="109">
        <v>2.7</v>
      </c>
    </row>
    <row r="943" spans="1:6" ht="19.5" thickBot="1" x14ac:dyDescent="0.3">
      <c r="A943" s="81"/>
    </row>
    <row r="944" spans="1:6" ht="57" thickBot="1" x14ac:dyDescent="0.3">
      <c r="A944" s="82" t="s">
        <v>1890</v>
      </c>
    </row>
    <row r="945" spans="1:6" ht="18.75" x14ac:dyDescent="0.25">
      <c r="A945" s="81"/>
    </row>
    <row r="946" spans="1:6" ht="18.75" x14ac:dyDescent="0.25">
      <c r="A946" s="81"/>
    </row>
    <row r="947" spans="1:6" x14ac:dyDescent="0.25">
      <c r="A947" s="417" t="s">
        <v>1665</v>
      </c>
      <c r="B947" s="417" t="s">
        <v>21</v>
      </c>
      <c r="C947" s="417" t="s">
        <v>1540</v>
      </c>
      <c r="D947" s="419" t="s">
        <v>1881</v>
      </c>
      <c r="E947" s="83" t="s">
        <v>10</v>
      </c>
      <c r="F947" s="419" t="s">
        <v>1882</v>
      </c>
    </row>
    <row r="948" spans="1:6" ht="15.75" thickBot="1" x14ac:dyDescent="0.3">
      <c r="A948" s="418"/>
      <c r="B948" s="418"/>
      <c r="C948" s="418"/>
      <c r="D948" s="420"/>
      <c r="E948" s="84" t="s">
        <v>1666</v>
      </c>
      <c r="F948" s="420"/>
    </row>
    <row r="949" spans="1:6" x14ac:dyDescent="0.25">
      <c r="A949" s="78">
        <v>1</v>
      </c>
      <c r="B949" s="85"/>
      <c r="C949" s="421" t="s">
        <v>137</v>
      </c>
      <c r="D949" s="421"/>
      <c r="E949" s="85"/>
      <c r="F949" s="85"/>
    </row>
    <row r="950" spans="1:6" ht="15.75" thickBot="1" x14ac:dyDescent="0.3">
      <c r="A950" s="87" t="s">
        <v>1668</v>
      </c>
      <c r="B950" s="88" t="s">
        <v>1669</v>
      </c>
      <c r="C950" s="89" t="s">
        <v>1891</v>
      </c>
      <c r="D950" s="90">
        <v>0.15</v>
      </c>
      <c r="E950" s="90">
        <v>17.670000000000002</v>
      </c>
      <c r="F950" s="90">
        <v>2.65</v>
      </c>
    </row>
    <row r="951" spans="1:6" x14ac:dyDescent="0.25">
      <c r="A951" s="85"/>
      <c r="B951" s="85"/>
      <c r="C951" s="85"/>
      <c r="D951" s="421" t="s">
        <v>1674</v>
      </c>
      <c r="E951" s="421"/>
      <c r="F951" s="83">
        <v>2.65</v>
      </c>
    </row>
    <row r="952" spans="1:6" x14ac:dyDescent="0.25">
      <c r="A952" s="78">
        <v>2</v>
      </c>
      <c r="B952" s="85"/>
      <c r="C952" s="411" t="s">
        <v>1886</v>
      </c>
      <c r="D952" s="411"/>
      <c r="E952" s="85"/>
      <c r="F952" s="85"/>
    </row>
    <row r="953" spans="1:6" ht="23.25" thickBot="1" x14ac:dyDescent="0.3">
      <c r="A953" s="91"/>
      <c r="B953" s="92" t="s">
        <v>1634</v>
      </c>
      <c r="C953" s="93" t="s">
        <v>1886</v>
      </c>
      <c r="D953" s="95">
        <v>2</v>
      </c>
      <c r="E953" s="95">
        <v>2.65</v>
      </c>
      <c r="F953" s="95">
        <v>0.05</v>
      </c>
    </row>
    <row r="954" spans="1:6" x14ac:dyDescent="0.25">
      <c r="A954" s="85"/>
      <c r="B954" s="85"/>
      <c r="C954" s="85"/>
      <c r="D954" s="416" t="s">
        <v>1892</v>
      </c>
      <c r="E954" s="416"/>
      <c r="F954" s="80">
        <v>2.7</v>
      </c>
    </row>
    <row r="955" spans="1:6" x14ac:dyDescent="0.25">
      <c r="A955" s="78" t="s">
        <v>1591</v>
      </c>
      <c r="B955" s="79" t="s">
        <v>1893</v>
      </c>
      <c r="C955" s="109">
        <v>42.76</v>
      </c>
    </row>
    <row r="956" spans="1:6" ht="19.5" thickBot="1" x14ac:dyDescent="0.3">
      <c r="A956" s="81"/>
    </row>
    <row r="957" spans="1:6" ht="57" thickBot="1" x14ac:dyDescent="0.3">
      <c r="A957" s="82" t="s">
        <v>1894</v>
      </c>
    </row>
    <row r="958" spans="1:6" ht="18.75" x14ac:dyDescent="0.25">
      <c r="A958" s="81"/>
    </row>
    <row r="959" spans="1:6" ht="18.75" x14ac:dyDescent="0.25">
      <c r="A959" s="81"/>
    </row>
    <row r="960" spans="1:6" x14ac:dyDescent="0.25">
      <c r="A960" s="417" t="s">
        <v>1665</v>
      </c>
      <c r="B960" s="417" t="s">
        <v>21</v>
      </c>
      <c r="C960" s="417" t="s">
        <v>1540</v>
      </c>
      <c r="D960" s="419" t="s">
        <v>1881</v>
      </c>
      <c r="E960" s="83" t="s">
        <v>10</v>
      </c>
      <c r="F960" s="419" t="s">
        <v>1882</v>
      </c>
    </row>
    <row r="961" spans="1:6" ht="15.75" thickBot="1" x14ac:dyDescent="0.3">
      <c r="A961" s="418"/>
      <c r="B961" s="418"/>
      <c r="C961" s="418"/>
      <c r="D961" s="420"/>
      <c r="E961" s="84" t="s">
        <v>1666</v>
      </c>
      <c r="F961" s="420"/>
    </row>
    <row r="962" spans="1:6" x14ac:dyDescent="0.25">
      <c r="A962" s="78">
        <v>1</v>
      </c>
      <c r="B962" s="85"/>
      <c r="C962" s="421" t="s">
        <v>137</v>
      </c>
      <c r="D962" s="421"/>
      <c r="E962" s="85"/>
      <c r="F962" s="85"/>
    </row>
    <row r="963" spans="1:6" x14ac:dyDescent="0.25">
      <c r="A963" s="87" t="s">
        <v>1740</v>
      </c>
      <c r="B963" s="88" t="s">
        <v>1669</v>
      </c>
      <c r="C963" s="89" t="s">
        <v>1895</v>
      </c>
      <c r="D963" s="107">
        <v>1.512</v>
      </c>
      <c r="E963" s="107">
        <v>18.89</v>
      </c>
      <c r="F963" s="107">
        <v>28.56</v>
      </c>
    </row>
    <row r="964" spans="1:6" ht="15.75" thickBot="1" x14ac:dyDescent="0.3">
      <c r="A964" s="87" t="s">
        <v>1668</v>
      </c>
      <c r="B964" s="88" t="s">
        <v>1669</v>
      </c>
      <c r="C964" s="89" t="s">
        <v>1891</v>
      </c>
      <c r="D964" s="90">
        <v>0.75600000000000001</v>
      </c>
      <c r="E964" s="90">
        <v>17.670000000000002</v>
      </c>
      <c r="F964" s="90">
        <v>13.36</v>
      </c>
    </row>
    <row r="965" spans="1:6" x14ac:dyDescent="0.25">
      <c r="A965" s="85"/>
      <c r="B965" s="85"/>
      <c r="C965" s="85"/>
      <c r="D965" s="421" t="s">
        <v>1674</v>
      </c>
      <c r="E965" s="421"/>
      <c r="F965" s="83">
        <v>41.92</v>
      </c>
    </row>
    <row r="966" spans="1:6" x14ac:dyDescent="0.25">
      <c r="A966" s="78">
        <v>2</v>
      </c>
      <c r="B966" s="85"/>
      <c r="C966" s="411" t="s">
        <v>1886</v>
      </c>
      <c r="D966" s="411"/>
      <c r="E966" s="85"/>
      <c r="F966" s="85"/>
    </row>
    <row r="967" spans="1:6" ht="23.25" thickBot="1" x14ac:dyDescent="0.3">
      <c r="A967" s="91"/>
      <c r="B967" s="92" t="s">
        <v>1634</v>
      </c>
      <c r="C967" s="93" t="s">
        <v>1886</v>
      </c>
      <c r="D967" s="95">
        <v>2</v>
      </c>
      <c r="E967" s="95">
        <v>41.92</v>
      </c>
      <c r="F967" s="95">
        <v>0.84</v>
      </c>
    </row>
    <row r="968" spans="1:6" x14ac:dyDescent="0.25">
      <c r="A968" s="85"/>
      <c r="B968" s="85"/>
      <c r="C968" s="85"/>
      <c r="D968" s="416" t="s">
        <v>1892</v>
      </c>
      <c r="E968" s="416"/>
      <c r="F968" s="80">
        <v>42.76</v>
      </c>
    </row>
    <row r="970" spans="1:6" ht="22.5" x14ac:dyDescent="0.25">
      <c r="A970" s="78" t="s">
        <v>1587</v>
      </c>
      <c r="B970" s="79" t="s">
        <v>1896</v>
      </c>
      <c r="C970" s="109">
        <v>5.0999999999999996</v>
      </c>
    </row>
    <row r="971" spans="1:6" ht="19.5" thickBot="1" x14ac:dyDescent="0.3">
      <c r="A971" s="81"/>
    </row>
    <row r="972" spans="1:6" ht="79.5" thickBot="1" x14ac:dyDescent="0.3">
      <c r="A972" s="82" t="s">
        <v>1897</v>
      </c>
    </row>
    <row r="973" spans="1:6" ht="18.75" x14ac:dyDescent="0.25">
      <c r="A973" s="81"/>
    </row>
    <row r="974" spans="1:6" ht="18.75" x14ac:dyDescent="0.25">
      <c r="A974" s="81"/>
    </row>
    <row r="975" spans="1:6" x14ac:dyDescent="0.25">
      <c r="A975" s="417" t="s">
        <v>1665</v>
      </c>
      <c r="B975" s="417" t="s">
        <v>21</v>
      </c>
      <c r="C975" s="417" t="s">
        <v>1540</v>
      </c>
      <c r="D975" s="419" t="s">
        <v>1881</v>
      </c>
      <c r="E975" s="83" t="s">
        <v>10</v>
      </c>
      <c r="F975" s="419" t="s">
        <v>1882</v>
      </c>
    </row>
    <row r="976" spans="1:6" ht="15.75" thickBot="1" x14ac:dyDescent="0.3">
      <c r="A976" s="418"/>
      <c r="B976" s="418"/>
      <c r="C976" s="418"/>
      <c r="D976" s="420"/>
      <c r="E976" s="84" t="s">
        <v>1666</v>
      </c>
      <c r="F976" s="420"/>
    </row>
    <row r="977" spans="1:6" x14ac:dyDescent="0.25">
      <c r="A977" s="78">
        <v>1</v>
      </c>
      <c r="B977" s="85"/>
      <c r="C977" s="421" t="s">
        <v>226</v>
      </c>
      <c r="D977" s="421"/>
      <c r="E977" s="85"/>
      <c r="F977" s="85"/>
    </row>
    <row r="978" spans="1:6" ht="45.75" thickBot="1" x14ac:dyDescent="0.3">
      <c r="A978" s="87" t="s">
        <v>1898</v>
      </c>
      <c r="B978" s="88" t="s">
        <v>1591</v>
      </c>
      <c r="C978" s="89" t="s">
        <v>1899</v>
      </c>
      <c r="D978" s="90">
        <v>5</v>
      </c>
      <c r="E978" s="90">
        <v>1</v>
      </c>
      <c r="F978" s="90">
        <v>5</v>
      </c>
    </row>
    <row r="979" spans="1:6" x14ac:dyDescent="0.25">
      <c r="A979" s="85"/>
      <c r="B979" s="85"/>
      <c r="C979" s="85"/>
      <c r="D979" s="421" t="s">
        <v>1808</v>
      </c>
      <c r="E979" s="421"/>
      <c r="F979" s="83">
        <v>5</v>
      </c>
    </row>
    <row r="980" spans="1:6" x14ac:dyDescent="0.25">
      <c r="A980" s="78">
        <v>2</v>
      </c>
      <c r="B980" s="85"/>
      <c r="C980" s="411" t="s">
        <v>1886</v>
      </c>
      <c r="D980" s="411"/>
      <c r="E980" s="85"/>
      <c r="F980" s="85"/>
    </row>
    <row r="981" spans="1:6" ht="23.25" thickBot="1" x14ac:dyDescent="0.3">
      <c r="A981" s="91"/>
      <c r="B981" s="92" t="s">
        <v>1634</v>
      </c>
      <c r="C981" s="93" t="s">
        <v>1886</v>
      </c>
      <c r="D981" s="95">
        <v>2</v>
      </c>
      <c r="E981" s="95">
        <v>5</v>
      </c>
      <c r="F981" s="95">
        <v>0.1</v>
      </c>
    </row>
    <row r="982" spans="1:6" x14ac:dyDescent="0.25">
      <c r="A982" s="85"/>
      <c r="B982" s="85"/>
      <c r="C982" s="85"/>
      <c r="D982" s="416" t="s">
        <v>1892</v>
      </c>
      <c r="E982" s="416"/>
      <c r="F982" s="80">
        <v>5.0999999999999996</v>
      </c>
    </row>
    <row r="984" spans="1:6" x14ac:dyDescent="0.25">
      <c r="A984" s="78" t="s">
        <v>1591</v>
      </c>
      <c r="B984" s="79" t="s">
        <v>1900</v>
      </c>
      <c r="C984" s="109">
        <v>25.08</v>
      </c>
    </row>
    <row r="985" spans="1:6" ht="19.5" thickBot="1" x14ac:dyDescent="0.3">
      <c r="A985" s="81"/>
    </row>
    <row r="986" spans="1:6" ht="23.25" thickBot="1" x14ac:dyDescent="0.3">
      <c r="A986" s="82" t="s">
        <v>1901</v>
      </c>
    </row>
    <row r="987" spans="1:6" ht="18.75" x14ac:dyDescent="0.25">
      <c r="A987" s="81"/>
    </row>
    <row r="988" spans="1:6" ht="18.75" x14ac:dyDescent="0.25">
      <c r="A988" s="81"/>
    </row>
    <row r="989" spans="1:6" x14ac:dyDescent="0.25">
      <c r="A989" s="417" t="s">
        <v>1665</v>
      </c>
      <c r="B989" s="417" t="s">
        <v>21</v>
      </c>
      <c r="C989" s="417" t="s">
        <v>1540</v>
      </c>
      <c r="D989" s="419" t="s">
        <v>1881</v>
      </c>
      <c r="E989" s="83" t="s">
        <v>10</v>
      </c>
      <c r="F989" s="419" t="s">
        <v>1882</v>
      </c>
    </row>
    <row r="990" spans="1:6" ht="15.75" thickBot="1" x14ac:dyDescent="0.3">
      <c r="A990" s="418"/>
      <c r="B990" s="418"/>
      <c r="C990" s="418"/>
      <c r="D990" s="420"/>
      <c r="E990" s="84" t="s">
        <v>1666</v>
      </c>
      <c r="F990" s="420"/>
    </row>
    <row r="991" spans="1:6" x14ac:dyDescent="0.25">
      <c r="A991" s="78">
        <v>1</v>
      </c>
      <c r="B991" s="85"/>
      <c r="C991" s="421" t="s">
        <v>226</v>
      </c>
      <c r="D991" s="421"/>
      <c r="E991" s="85"/>
      <c r="F991" s="85"/>
    </row>
    <row r="992" spans="1:6" ht="90.75" thickBot="1" x14ac:dyDescent="0.3">
      <c r="A992" s="87" t="s">
        <v>1902</v>
      </c>
      <c r="B992" s="88" t="s">
        <v>1591</v>
      </c>
      <c r="C992" s="89" t="s">
        <v>1903</v>
      </c>
      <c r="D992" s="90">
        <v>1</v>
      </c>
      <c r="E992" s="90">
        <v>22.8</v>
      </c>
      <c r="F992" s="90">
        <v>22.8</v>
      </c>
    </row>
    <row r="993" spans="1:6" x14ac:dyDescent="0.25">
      <c r="A993" s="85"/>
      <c r="B993" s="85"/>
      <c r="C993" s="85"/>
      <c r="D993" s="421" t="s">
        <v>1808</v>
      </c>
      <c r="E993" s="421"/>
      <c r="F993" s="83">
        <v>22.8</v>
      </c>
    </row>
    <row r="994" spans="1:6" x14ac:dyDescent="0.25">
      <c r="A994" s="78">
        <v>2</v>
      </c>
      <c r="B994" s="85"/>
      <c r="C994" s="411" t="s">
        <v>137</v>
      </c>
      <c r="D994" s="411"/>
      <c r="E994" s="85"/>
      <c r="F994" s="85"/>
    </row>
    <row r="995" spans="1:6" ht="15.75" thickBot="1" x14ac:dyDescent="0.3">
      <c r="A995" s="87" t="s">
        <v>1786</v>
      </c>
      <c r="B995" s="88" t="s">
        <v>1669</v>
      </c>
      <c r="C995" s="89" t="s">
        <v>1787</v>
      </c>
      <c r="D995" s="90">
        <v>0.1</v>
      </c>
      <c r="E995" s="90">
        <v>17.899999999999999</v>
      </c>
      <c r="F995" s="90">
        <v>1.79</v>
      </c>
    </row>
    <row r="996" spans="1:6" x14ac:dyDescent="0.25">
      <c r="A996" s="85"/>
      <c r="B996" s="85"/>
      <c r="C996" s="85"/>
      <c r="D996" s="421" t="s">
        <v>1674</v>
      </c>
      <c r="E996" s="421"/>
      <c r="F996" s="83">
        <v>1.79</v>
      </c>
    </row>
    <row r="997" spans="1:6" x14ac:dyDescent="0.25">
      <c r="A997" s="78">
        <v>3</v>
      </c>
      <c r="B997" s="85"/>
      <c r="C997" s="411" t="s">
        <v>1886</v>
      </c>
      <c r="D997" s="411"/>
      <c r="E997" s="85"/>
      <c r="F997" s="85"/>
    </row>
    <row r="998" spans="1:6" ht="23.25" thickBot="1" x14ac:dyDescent="0.3">
      <c r="A998" s="91"/>
      <c r="B998" s="92" t="s">
        <v>1634</v>
      </c>
      <c r="C998" s="93" t="s">
        <v>1886</v>
      </c>
      <c r="D998" s="95">
        <v>2</v>
      </c>
      <c r="E998" s="95">
        <v>24.59</v>
      </c>
      <c r="F998" s="95">
        <v>0.49</v>
      </c>
    </row>
    <row r="999" spans="1:6" ht="15.75" thickBot="1" x14ac:dyDescent="0.3">
      <c r="A999" s="412" t="s">
        <v>1904</v>
      </c>
      <c r="B999" s="413"/>
      <c r="C999" s="414"/>
      <c r="D999" s="415" t="s">
        <v>1888</v>
      </c>
      <c r="E999" s="416"/>
      <c r="F999" s="80">
        <v>25.08</v>
      </c>
    </row>
    <row r="1001" spans="1:6" x14ac:dyDescent="0.25">
      <c r="A1001" s="78" t="s">
        <v>1591</v>
      </c>
      <c r="B1001" s="79" t="s">
        <v>1905</v>
      </c>
      <c r="C1001" s="109">
        <v>39.299999999999997</v>
      </c>
    </row>
    <row r="1002" spans="1:6" ht="19.5" thickBot="1" x14ac:dyDescent="0.3">
      <c r="A1002" s="81"/>
    </row>
    <row r="1003" spans="1:6" ht="79.5" thickBot="1" x14ac:dyDescent="0.3">
      <c r="A1003" s="82" t="s">
        <v>1906</v>
      </c>
    </row>
    <row r="1004" spans="1:6" ht="18.75" x14ac:dyDescent="0.25">
      <c r="A1004" s="81"/>
    </row>
    <row r="1005" spans="1:6" ht="18.75" x14ac:dyDescent="0.25">
      <c r="A1005" s="81"/>
    </row>
    <row r="1006" spans="1:6" x14ac:dyDescent="0.25">
      <c r="A1006" s="417" t="s">
        <v>1665</v>
      </c>
      <c r="B1006" s="417" t="s">
        <v>21</v>
      </c>
      <c r="C1006" s="417" t="s">
        <v>1540</v>
      </c>
      <c r="D1006" s="419" t="s">
        <v>1881</v>
      </c>
      <c r="E1006" s="83" t="s">
        <v>10</v>
      </c>
      <c r="F1006" s="419" t="s">
        <v>1882</v>
      </c>
    </row>
    <row r="1007" spans="1:6" ht="15.75" thickBot="1" x14ac:dyDescent="0.3">
      <c r="A1007" s="418"/>
      <c r="B1007" s="418"/>
      <c r="C1007" s="418"/>
      <c r="D1007" s="420"/>
      <c r="E1007" s="84" t="s">
        <v>1666</v>
      </c>
      <c r="F1007" s="420"/>
    </row>
    <row r="1008" spans="1:6" x14ac:dyDescent="0.25">
      <c r="A1008" s="78">
        <v>1</v>
      </c>
      <c r="B1008" s="85"/>
      <c r="C1008" s="421" t="s">
        <v>226</v>
      </c>
      <c r="D1008" s="421"/>
      <c r="E1008" s="85"/>
      <c r="F1008" s="85"/>
    </row>
    <row r="1009" spans="1:6" ht="192" thickBot="1" x14ac:dyDescent="0.3">
      <c r="A1009" s="87" t="s">
        <v>1907</v>
      </c>
      <c r="B1009" s="88" t="s">
        <v>1591</v>
      </c>
      <c r="C1009" s="89" t="s">
        <v>1908</v>
      </c>
      <c r="D1009" s="90">
        <v>1</v>
      </c>
      <c r="E1009" s="90">
        <v>19.89</v>
      </c>
      <c r="F1009" s="90">
        <v>19.89</v>
      </c>
    </row>
    <row r="1010" spans="1:6" x14ac:dyDescent="0.25">
      <c r="A1010" s="85"/>
      <c r="B1010" s="85"/>
      <c r="C1010" s="85"/>
      <c r="D1010" s="421" t="s">
        <v>1808</v>
      </c>
      <c r="E1010" s="421"/>
      <c r="F1010" s="83">
        <v>19.89</v>
      </c>
    </row>
    <row r="1011" spans="1:6" x14ac:dyDescent="0.25">
      <c r="A1011" s="78">
        <v>2</v>
      </c>
      <c r="B1011" s="85"/>
      <c r="C1011" s="411" t="s">
        <v>137</v>
      </c>
      <c r="D1011" s="411"/>
      <c r="E1011" s="85"/>
      <c r="F1011" s="85"/>
    </row>
    <row r="1012" spans="1:6" ht="33.75" x14ac:dyDescent="0.25">
      <c r="A1012" s="87" t="s">
        <v>1909</v>
      </c>
      <c r="B1012" s="88" t="s">
        <v>1669</v>
      </c>
      <c r="C1012" s="89" t="s">
        <v>1910</v>
      </c>
      <c r="D1012" s="107">
        <v>0.5</v>
      </c>
      <c r="E1012" s="107">
        <v>19.420000000000002</v>
      </c>
      <c r="F1012" s="107">
        <v>9.7100000000000009</v>
      </c>
    </row>
    <row r="1013" spans="1:6" ht="34.5" thickBot="1" x14ac:dyDescent="0.3">
      <c r="A1013" s="87" t="s">
        <v>1911</v>
      </c>
      <c r="B1013" s="88" t="s">
        <v>1669</v>
      </c>
      <c r="C1013" s="89" t="s">
        <v>1912</v>
      </c>
      <c r="D1013" s="90">
        <v>0.5</v>
      </c>
      <c r="E1013" s="90">
        <v>17.86</v>
      </c>
      <c r="F1013" s="90">
        <v>8.93</v>
      </c>
    </row>
    <row r="1014" spans="1:6" x14ac:dyDescent="0.25">
      <c r="A1014" s="85"/>
      <c r="B1014" s="85"/>
      <c r="C1014" s="85"/>
      <c r="D1014" s="421" t="s">
        <v>1674</v>
      </c>
      <c r="E1014" s="421"/>
      <c r="F1014" s="83">
        <v>18.64</v>
      </c>
    </row>
    <row r="1015" spans="1:6" x14ac:dyDescent="0.25">
      <c r="A1015" s="78">
        <v>3</v>
      </c>
      <c r="B1015" s="85"/>
      <c r="C1015" s="411" t="s">
        <v>1886</v>
      </c>
      <c r="D1015" s="411"/>
      <c r="E1015" s="85"/>
      <c r="F1015" s="85"/>
    </row>
    <row r="1016" spans="1:6" ht="23.25" thickBot="1" x14ac:dyDescent="0.3">
      <c r="A1016" s="91"/>
      <c r="B1016" s="92" t="s">
        <v>1634</v>
      </c>
      <c r="C1016" s="93" t="s">
        <v>1886</v>
      </c>
      <c r="D1016" s="95">
        <v>2</v>
      </c>
      <c r="E1016" s="95">
        <v>38.53</v>
      </c>
      <c r="F1016" s="95">
        <v>0.77</v>
      </c>
    </row>
    <row r="1017" spans="1:6" ht="15.75" thickBot="1" x14ac:dyDescent="0.3">
      <c r="A1017" s="412" t="s">
        <v>1913</v>
      </c>
      <c r="B1017" s="413"/>
      <c r="C1017" s="414"/>
      <c r="D1017" s="415" t="s">
        <v>1888</v>
      </c>
      <c r="E1017" s="416"/>
      <c r="F1017" s="80">
        <v>39.299999999999997</v>
      </c>
    </row>
    <row r="1019" spans="1:6" x14ac:dyDescent="0.25">
      <c r="A1019" s="78" t="s">
        <v>1591</v>
      </c>
      <c r="B1019" s="79" t="s">
        <v>1914</v>
      </c>
      <c r="C1019" s="109">
        <v>44.47</v>
      </c>
    </row>
    <row r="1020" spans="1:6" ht="19.5" thickBot="1" x14ac:dyDescent="0.3">
      <c r="A1020" s="81"/>
    </row>
    <row r="1021" spans="1:6" ht="45.75" thickBot="1" x14ac:dyDescent="0.3">
      <c r="A1021" s="82" t="s">
        <v>1915</v>
      </c>
    </row>
    <row r="1022" spans="1:6" ht="18.75" x14ac:dyDescent="0.25">
      <c r="A1022" s="81"/>
    </row>
    <row r="1023" spans="1:6" ht="18.75" x14ac:dyDescent="0.25">
      <c r="A1023" s="81"/>
    </row>
    <row r="1024" spans="1:6" x14ac:dyDescent="0.25">
      <c r="A1024" s="417" t="s">
        <v>1665</v>
      </c>
      <c r="B1024" s="417" t="s">
        <v>21</v>
      </c>
      <c r="C1024" s="417" t="s">
        <v>1540</v>
      </c>
      <c r="D1024" s="419" t="s">
        <v>1881</v>
      </c>
      <c r="E1024" s="83" t="s">
        <v>10</v>
      </c>
      <c r="F1024" s="419" t="s">
        <v>1882</v>
      </c>
    </row>
    <row r="1025" spans="1:6" ht="15.75" thickBot="1" x14ac:dyDescent="0.3">
      <c r="A1025" s="418"/>
      <c r="B1025" s="418"/>
      <c r="C1025" s="418"/>
      <c r="D1025" s="420"/>
      <c r="E1025" s="84" t="s">
        <v>1666</v>
      </c>
      <c r="F1025" s="420"/>
    </row>
    <row r="1026" spans="1:6" x14ac:dyDescent="0.25">
      <c r="A1026" s="78">
        <v>1</v>
      </c>
      <c r="B1026" s="85"/>
      <c r="C1026" s="421" t="s">
        <v>226</v>
      </c>
      <c r="D1026" s="421"/>
      <c r="E1026" s="85"/>
      <c r="F1026" s="85"/>
    </row>
    <row r="1027" spans="1:6" ht="113.25" thickBot="1" x14ac:dyDescent="0.3">
      <c r="A1027" s="87" t="s">
        <v>1916</v>
      </c>
      <c r="B1027" s="88" t="s">
        <v>1591</v>
      </c>
      <c r="C1027" s="89" t="s">
        <v>1917</v>
      </c>
      <c r="D1027" s="90">
        <v>1</v>
      </c>
      <c r="E1027" s="90">
        <v>41.83</v>
      </c>
      <c r="F1027" s="90">
        <v>41.83</v>
      </c>
    </row>
    <row r="1028" spans="1:6" x14ac:dyDescent="0.25">
      <c r="A1028" s="85"/>
      <c r="B1028" s="85"/>
      <c r="C1028" s="85"/>
      <c r="D1028" s="421" t="s">
        <v>1808</v>
      </c>
      <c r="E1028" s="421"/>
      <c r="F1028" s="83">
        <v>41.83</v>
      </c>
    </row>
    <row r="1029" spans="1:6" x14ac:dyDescent="0.25">
      <c r="A1029" s="78">
        <v>2</v>
      </c>
      <c r="B1029" s="85"/>
      <c r="C1029" s="411" t="s">
        <v>137</v>
      </c>
      <c r="D1029" s="411"/>
      <c r="E1029" s="85"/>
      <c r="F1029" s="85"/>
    </row>
    <row r="1030" spans="1:6" ht="15.75" thickBot="1" x14ac:dyDescent="0.3">
      <c r="A1030" s="87" t="s">
        <v>1668</v>
      </c>
      <c r="B1030" s="88" t="s">
        <v>1669</v>
      </c>
      <c r="C1030" s="89" t="s">
        <v>1891</v>
      </c>
      <c r="D1030" s="90">
        <v>0.1</v>
      </c>
      <c r="E1030" s="90">
        <v>17.670000000000002</v>
      </c>
      <c r="F1030" s="90">
        <v>1.77</v>
      </c>
    </row>
    <row r="1031" spans="1:6" x14ac:dyDescent="0.25">
      <c r="A1031" s="85"/>
      <c r="B1031" s="85"/>
      <c r="C1031" s="85"/>
      <c r="D1031" s="421" t="s">
        <v>1674</v>
      </c>
      <c r="E1031" s="421"/>
      <c r="F1031" s="83">
        <v>1.77</v>
      </c>
    </row>
    <row r="1032" spans="1:6" x14ac:dyDescent="0.25">
      <c r="A1032" s="78">
        <v>3</v>
      </c>
      <c r="B1032" s="85"/>
      <c r="C1032" s="411" t="s">
        <v>1886</v>
      </c>
      <c r="D1032" s="411"/>
      <c r="E1032" s="85"/>
      <c r="F1032" s="85"/>
    </row>
    <row r="1033" spans="1:6" ht="23.25" thickBot="1" x14ac:dyDescent="0.3">
      <c r="A1033" s="91"/>
      <c r="B1033" s="92" t="s">
        <v>1634</v>
      </c>
      <c r="C1033" s="93" t="s">
        <v>1886</v>
      </c>
      <c r="D1033" s="95">
        <v>2</v>
      </c>
      <c r="E1033" s="95">
        <v>43.6</v>
      </c>
      <c r="F1033" s="95">
        <v>0.87</v>
      </c>
    </row>
    <row r="1034" spans="1:6" ht="15.75" thickBot="1" x14ac:dyDescent="0.3">
      <c r="A1034" s="412" t="s">
        <v>1918</v>
      </c>
      <c r="B1034" s="413"/>
      <c r="C1034" s="414"/>
      <c r="D1034" s="415" t="s">
        <v>1888</v>
      </c>
      <c r="E1034" s="416"/>
      <c r="F1034" s="80">
        <v>44.47</v>
      </c>
    </row>
    <row r="1036" spans="1:6" x14ac:dyDescent="0.25">
      <c r="A1036" s="78" t="s">
        <v>1591</v>
      </c>
      <c r="B1036" s="79" t="s">
        <v>1914</v>
      </c>
      <c r="C1036" s="109">
        <v>138.55000000000001</v>
      </c>
    </row>
    <row r="1037" spans="1:6" ht="19.5" thickBot="1" x14ac:dyDescent="0.3">
      <c r="A1037" s="81"/>
    </row>
    <row r="1038" spans="1:6" ht="45.75" thickBot="1" x14ac:dyDescent="0.3">
      <c r="A1038" s="82" t="s">
        <v>1919</v>
      </c>
    </row>
    <row r="1039" spans="1:6" ht="18.75" x14ac:dyDescent="0.25">
      <c r="A1039" s="81"/>
    </row>
    <row r="1040" spans="1:6" ht="18.75" x14ac:dyDescent="0.25">
      <c r="A1040" s="81"/>
    </row>
    <row r="1041" spans="1:6" x14ac:dyDescent="0.25">
      <c r="A1041" s="417" t="s">
        <v>1665</v>
      </c>
      <c r="B1041" s="417" t="s">
        <v>21</v>
      </c>
      <c r="C1041" s="417" t="s">
        <v>1540</v>
      </c>
      <c r="D1041" s="419" t="s">
        <v>1881</v>
      </c>
      <c r="E1041" s="83" t="s">
        <v>10</v>
      </c>
      <c r="F1041" s="419" t="s">
        <v>1882</v>
      </c>
    </row>
    <row r="1042" spans="1:6" ht="15.75" thickBot="1" x14ac:dyDescent="0.3">
      <c r="A1042" s="418"/>
      <c r="B1042" s="418"/>
      <c r="C1042" s="418"/>
      <c r="D1042" s="420"/>
      <c r="E1042" s="84" t="s">
        <v>1666</v>
      </c>
      <c r="F1042" s="420"/>
    </row>
    <row r="1043" spans="1:6" x14ac:dyDescent="0.25">
      <c r="A1043" s="78">
        <v>1</v>
      </c>
      <c r="B1043" s="85"/>
      <c r="C1043" s="421" t="s">
        <v>226</v>
      </c>
      <c r="D1043" s="421"/>
      <c r="E1043" s="85"/>
      <c r="F1043" s="85"/>
    </row>
    <row r="1044" spans="1:6" ht="78.75" x14ac:dyDescent="0.25">
      <c r="A1044" s="87" t="s">
        <v>1920</v>
      </c>
      <c r="B1044" s="88" t="s">
        <v>1591</v>
      </c>
      <c r="C1044" s="89" t="s">
        <v>1921</v>
      </c>
      <c r="D1044" s="107">
        <v>1</v>
      </c>
      <c r="E1044" s="107">
        <v>78.45</v>
      </c>
      <c r="F1044" s="107">
        <v>78.45</v>
      </c>
    </row>
    <row r="1045" spans="1:6" ht="45.75" thickBot="1" x14ac:dyDescent="0.3">
      <c r="A1045" s="87" t="s">
        <v>1922</v>
      </c>
      <c r="B1045" s="88" t="s">
        <v>1591</v>
      </c>
      <c r="C1045" s="89" t="s">
        <v>1923</v>
      </c>
      <c r="D1045" s="90">
        <v>1</v>
      </c>
      <c r="E1045" s="90">
        <v>53.14</v>
      </c>
      <c r="F1045" s="90">
        <v>53.14</v>
      </c>
    </row>
    <row r="1046" spans="1:6" x14ac:dyDescent="0.25">
      <c r="A1046" s="85"/>
      <c r="B1046" s="85"/>
      <c r="C1046" s="85"/>
      <c r="D1046" s="421" t="s">
        <v>1808</v>
      </c>
      <c r="E1046" s="421"/>
      <c r="F1046" s="83">
        <v>131.59</v>
      </c>
    </row>
    <row r="1047" spans="1:6" x14ac:dyDescent="0.25">
      <c r="A1047" s="78">
        <v>2</v>
      </c>
      <c r="B1047" s="85"/>
      <c r="C1047" s="411" t="s">
        <v>137</v>
      </c>
      <c r="D1047" s="411"/>
      <c r="E1047" s="85"/>
      <c r="F1047" s="85"/>
    </row>
    <row r="1048" spans="1:6" ht="15.75" thickBot="1" x14ac:dyDescent="0.3">
      <c r="A1048" s="87" t="s">
        <v>1668</v>
      </c>
      <c r="B1048" s="88" t="s">
        <v>1669</v>
      </c>
      <c r="C1048" s="89" t="s">
        <v>1891</v>
      </c>
      <c r="D1048" s="90">
        <v>0.24</v>
      </c>
      <c r="E1048" s="90">
        <v>17.670000000000002</v>
      </c>
      <c r="F1048" s="90">
        <v>4.24</v>
      </c>
    </row>
    <row r="1049" spans="1:6" x14ac:dyDescent="0.25">
      <c r="A1049" s="85"/>
      <c r="B1049" s="85"/>
      <c r="C1049" s="85"/>
      <c r="D1049" s="421" t="s">
        <v>1674</v>
      </c>
      <c r="E1049" s="421"/>
      <c r="F1049" s="83">
        <v>4.24</v>
      </c>
    </row>
    <row r="1050" spans="1:6" x14ac:dyDescent="0.25">
      <c r="A1050" s="78">
        <v>3</v>
      </c>
      <c r="B1050" s="85"/>
      <c r="C1050" s="411" t="s">
        <v>1886</v>
      </c>
      <c r="D1050" s="411"/>
      <c r="E1050" s="85"/>
      <c r="F1050" s="85"/>
    </row>
    <row r="1051" spans="1:6" ht="23.25" thickBot="1" x14ac:dyDescent="0.3">
      <c r="A1051" s="91"/>
      <c r="B1051" s="92" t="s">
        <v>1634</v>
      </c>
      <c r="C1051" s="93" t="s">
        <v>1886</v>
      </c>
      <c r="D1051" s="95">
        <v>2</v>
      </c>
      <c r="E1051" s="95">
        <v>135.83000000000001</v>
      </c>
      <c r="F1051" s="95">
        <v>2.72</v>
      </c>
    </row>
    <row r="1052" spans="1:6" ht="15.75" thickBot="1" x14ac:dyDescent="0.3">
      <c r="A1052" s="412" t="s">
        <v>1924</v>
      </c>
      <c r="B1052" s="413"/>
      <c r="C1052" s="414"/>
      <c r="D1052" s="415" t="s">
        <v>1888</v>
      </c>
      <c r="E1052" s="416"/>
      <c r="F1052" s="80">
        <v>138.55000000000001</v>
      </c>
    </row>
    <row r="1054" spans="1:6" x14ac:dyDescent="0.25">
      <c r="A1054" s="78" t="s">
        <v>1591</v>
      </c>
      <c r="B1054" s="79" t="s">
        <v>1925</v>
      </c>
      <c r="C1054" s="109">
        <v>45.47</v>
      </c>
    </row>
    <row r="1055" spans="1:6" ht="19.5" thickBot="1" x14ac:dyDescent="0.3">
      <c r="A1055" s="81"/>
    </row>
    <row r="1056" spans="1:6" ht="34.5" thickBot="1" x14ac:dyDescent="0.3">
      <c r="A1056" s="82" t="s">
        <v>1926</v>
      </c>
    </row>
    <row r="1057" spans="1:6" ht="18.75" x14ac:dyDescent="0.25">
      <c r="A1057" s="81"/>
    </row>
    <row r="1058" spans="1:6" ht="18.75" x14ac:dyDescent="0.25">
      <c r="A1058" s="81"/>
    </row>
    <row r="1059" spans="1:6" x14ac:dyDescent="0.25">
      <c r="A1059" s="417" t="s">
        <v>1665</v>
      </c>
      <c r="B1059" s="417" t="s">
        <v>21</v>
      </c>
      <c r="C1059" s="417" t="s">
        <v>1540</v>
      </c>
      <c r="D1059" s="419" t="s">
        <v>1881</v>
      </c>
      <c r="E1059" s="83" t="s">
        <v>10</v>
      </c>
      <c r="F1059" s="419" t="s">
        <v>1882</v>
      </c>
    </row>
    <row r="1060" spans="1:6" ht="15.75" thickBot="1" x14ac:dyDescent="0.3">
      <c r="A1060" s="418"/>
      <c r="B1060" s="418"/>
      <c r="C1060" s="418"/>
      <c r="D1060" s="420"/>
      <c r="E1060" s="84" t="s">
        <v>1666</v>
      </c>
      <c r="F1060" s="420"/>
    </row>
    <row r="1061" spans="1:6" x14ac:dyDescent="0.25">
      <c r="A1061" s="78">
        <v>1</v>
      </c>
      <c r="B1061" s="85"/>
      <c r="C1061" s="421" t="s">
        <v>226</v>
      </c>
      <c r="D1061" s="421"/>
      <c r="E1061" s="85"/>
      <c r="F1061" s="85"/>
    </row>
    <row r="1062" spans="1:6" ht="68.25" thickBot="1" x14ac:dyDescent="0.3">
      <c r="A1062" s="87" t="s">
        <v>1927</v>
      </c>
      <c r="B1062" s="88" t="s">
        <v>1591</v>
      </c>
      <c r="C1062" s="89" t="s">
        <v>1926</v>
      </c>
      <c r="D1062" s="90">
        <v>1</v>
      </c>
      <c r="E1062" s="90">
        <v>41.9</v>
      </c>
      <c r="F1062" s="90">
        <v>41.9</v>
      </c>
    </row>
    <row r="1063" spans="1:6" x14ac:dyDescent="0.25">
      <c r="A1063" s="85"/>
      <c r="B1063" s="85"/>
      <c r="C1063" s="85"/>
      <c r="D1063" s="421" t="s">
        <v>1808</v>
      </c>
      <c r="E1063" s="421"/>
      <c r="F1063" s="83">
        <v>41.9</v>
      </c>
    </row>
    <row r="1064" spans="1:6" x14ac:dyDescent="0.25">
      <c r="A1064" s="78">
        <v>2</v>
      </c>
      <c r="B1064" s="85"/>
      <c r="C1064" s="411" t="s">
        <v>137</v>
      </c>
      <c r="D1064" s="411"/>
      <c r="E1064" s="85"/>
      <c r="F1064" s="85"/>
    </row>
    <row r="1065" spans="1:6" ht="15.75" thickBot="1" x14ac:dyDescent="0.3">
      <c r="A1065" s="87" t="s">
        <v>1682</v>
      </c>
      <c r="B1065" s="88" t="s">
        <v>1669</v>
      </c>
      <c r="C1065" s="89" t="s">
        <v>1928</v>
      </c>
      <c r="D1065" s="90">
        <v>0.15</v>
      </c>
      <c r="E1065" s="90">
        <v>17.86</v>
      </c>
      <c r="F1065" s="90">
        <v>2.68</v>
      </c>
    </row>
    <row r="1066" spans="1:6" x14ac:dyDescent="0.25">
      <c r="A1066" s="85"/>
      <c r="B1066" s="85"/>
      <c r="C1066" s="85"/>
      <c r="D1066" s="421" t="s">
        <v>1674</v>
      </c>
      <c r="E1066" s="421"/>
      <c r="F1066" s="83">
        <v>2.68</v>
      </c>
    </row>
    <row r="1067" spans="1:6" x14ac:dyDescent="0.25">
      <c r="A1067" s="78">
        <v>3</v>
      </c>
      <c r="B1067" s="85"/>
      <c r="C1067" s="411" t="s">
        <v>1886</v>
      </c>
      <c r="D1067" s="411"/>
      <c r="E1067" s="85"/>
      <c r="F1067" s="85"/>
    </row>
    <row r="1068" spans="1:6" ht="23.25" thickBot="1" x14ac:dyDescent="0.3">
      <c r="A1068" s="91"/>
      <c r="B1068" s="92" t="s">
        <v>1634</v>
      </c>
      <c r="C1068" s="93" t="s">
        <v>1886</v>
      </c>
      <c r="D1068" s="95">
        <v>2</v>
      </c>
      <c r="E1068" s="95">
        <v>44.58</v>
      </c>
      <c r="F1068" s="95">
        <v>0.89</v>
      </c>
    </row>
    <row r="1069" spans="1:6" ht="15.75" thickBot="1" x14ac:dyDescent="0.3">
      <c r="A1069" s="412" t="s">
        <v>1929</v>
      </c>
      <c r="B1069" s="413"/>
      <c r="C1069" s="414"/>
      <c r="D1069" s="415" t="s">
        <v>1888</v>
      </c>
      <c r="E1069" s="416"/>
      <c r="F1069" s="80">
        <v>45.47</v>
      </c>
    </row>
    <row r="1071" spans="1:6" x14ac:dyDescent="0.25">
      <c r="A1071" s="78" t="s">
        <v>1591</v>
      </c>
      <c r="B1071" s="79" t="s">
        <v>1930</v>
      </c>
      <c r="C1071" s="109">
        <v>36.270000000000003</v>
      </c>
    </row>
    <row r="1072" spans="1:6" ht="19.5" thickBot="1" x14ac:dyDescent="0.3">
      <c r="A1072" s="81"/>
    </row>
    <row r="1073" spans="1:6" ht="34.5" thickBot="1" x14ac:dyDescent="0.3">
      <c r="A1073" s="82" t="s">
        <v>1931</v>
      </c>
    </row>
    <row r="1074" spans="1:6" ht="18.75" x14ac:dyDescent="0.25">
      <c r="A1074" s="81"/>
    </row>
    <row r="1075" spans="1:6" ht="18.75" x14ac:dyDescent="0.25">
      <c r="A1075" s="81"/>
    </row>
    <row r="1076" spans="1:6" x14ac:dyDescent="0.25">
      <c r="A1076" s="417" t="s">
        <v>1665</v>
      </c>
      <c r="B1076" s="417" t="s">
        <v>21</v>
      </c>
      <c r="C1076" s="417" t="s">
        <v>1540</v>
      </c>
      <c r="D1076" s="419" t="s">
        <v>1881</v>
      </c>
      <c r="E1076" s="83" t="s">
        <v>10</v>
      </c>
      <c r="F1076" s="419" t="s">
        <v>1882</v>
      </c>
    </row>
    <row r="1077" spans="1:6" ht="15.75" thickBot="1" x14ac:dyDescent="0.3">
      <c r="A1077" s="418"/>
      <c r="B1077" s="418"/>
      <c r="C1077" s="418"/>
      <c r="D1077" s="420"/>
      <c r="E1077" s="84" t="s">
        <v>1666</v>
      </c>
      <c r="F1077" s="420"/>
    </row>
    <row r="1078" spans="1:6" x14ac:dyDescent="0.25">
      <c r="A1078" s="78">
        <v>1</v>
      </c>
      <c r="B1078" s="85"/>
      <c r="C1078" s="421" t="s">
        <v>226</v>
      </c>
      <c r="D1078" s="421"/>
      <c r="E1078" s="85"/>
      <c r="F1078" s="85"/>
    </row>
    <row r="1079" spans="1:6" ht="79.5" thickBot="1" x14ac:dyDescent="0.3">
      <c r="A1079" s="87" t="s">
        <v>1932</v>
      </c>
      <c r="B1079" s="88" t="s">
        <v>1591</v>
      </c>
      <c r="C1079" s="89" t="s">
        <v>1931</v>
      </c>
      <c r="D1079" s="90">
        <v>1</v>
      </c>
      <c r="E1079" s="90">
        <v>32.880000000000003</v>
      </c>
      <c r="F1079" s="90">
        <v>32.880000000000003</v>
      </c>
    </row>
    <row r="1080" spans="1:6" x14ac:dyDescent="0.25">
      <c r="A1080" s="85"/>
      <c r="B1080" s="85"/>
      <c r="C1080" s="85"/>
      <c r="D1080" s="421" t="s">
        <v>1808</v>
      </c>
      <c r="E1080" s="421"/>
      <c r="F1080" s="83">
        <v>32.880000000000003</v>
      </c>
    </row>
    <row r="1081" spans="1:6" x14ac:dyDescent="0.25">
      <c r="A1081" s="78">
        <v>2</v>
      </c>
      <c r="B1081" s="85"/>
      <c r="C1081" s="411" t="s">
        <v>137</v>
      </c>
      <c r="D1081" s="411"/>
      <c r="E1081" s="85"/>
      <c r="F1081" s="85"/>
    </row>
    <row r="1082" spans="1:6" ht="15.75" thickBot="1" x14ac:dyDescent="0.3">
      <c r="A1082" s="87" t="s">
        <v>1682</v>
      </c>
      <c r="B1082" s="88" t="s">
        <v>1669</v>
      </c>
      <c r="C1082" s="89" t="s">
        <v>1928</v>
      </c>
      <c r="D1082" s="90">
        <v>0.15</v>
      </c>
      <c r="E1082" s="90">
        <v>17.86</v>
      </c>
      <c r="F1082" s="90">
        <v>2.68</v>
      </c>
    </row>
    <row r="1083" spans="1:6" x14ac:dyDescent="0.25">
      <c r="A1083" s="85"/>
      <c r="B1083" s="85"/>
      <c r="C1083" s="85"/>
      <c r="D1083" s="421" t="s">
        <v>1674</v>
      </c>
      <c r="E1083" s="421"/>
      <c r="F1083" s="83">
        <v>2.68</v>
      </c>
    </row>
    <row r="1084" spans="1:6" x14ac:dyDescent="0.25">
      <c r="A1084" s="78">
        <v>3</v>
      </c>
      <c r="B1084" s="85"/>
      <c r="C1084" s="411" t="s">
        <v>1886</v>
      </c>
      <c r="D1084" s="411"/>
      <c r="E1084" s="85"/>
      <c r="F1084" s="85"/>
    </row>
    <row r="1085" spans="1:6" ht="23.25" thickBot="1" x14ac:dyDescent="0.3">
      <c r="A1085" s="91"/>
      <c r="B1085" s="92" t="s">
        <v>1634</v>
      </c>
      <c r="C1085" s="93" t="s">
        <v>1886</v>
      </c>
      <c r="D1085" s="95">
        <v>2</v>
      </c>
      <c r="E1085" s="95">
        <v>35.56</v>
      </c>
      <c r="F1085" s="95">
        <v>0.71</v>
      </c>
    </row>
    <row r="1086" spans="1:6" ht="15.75" thickBot="1" x14ac:dyDescent="0.3">
      <c r="A1086" s="412" t="s">
        <v>1933</v>
      </c>
      <c r="B1086" s="413"/>
      <c r="C1086" s="414"/>
      <c r="D1086" s="415" t="s">
        <v>1888</v>
      </c>
      <c r="E1086" s="416"/>
      <c r="F1086" s="80">
        <v>36.270000000000003</v>
      </c>
    </row>
    <row r="1088" spans="1:6" x14ac:dyDescent="0.25">
      <c r="A1088" s="78" t="s">
        <v>1591</v>
      </c>
      <c r="B1088" s="79" t="s">
        <v>1934</v>
      </c>
      <c r="C1088" s="109">
        <v>46.38</v>
      </c>
    </row>
    <row r="1089" spans="1:6" ht="19.5" thickBot="1" x14ac:dyDescent="0.3">
      <c r="A1089" s="81"/>
    </row>
    <row r="1090" spans="1:6" ht="34.5" thickBot="1" x14ac:dyDescent="0.3">
      <c r="A1090" s="82" t="s">
        <v>1935</v>
      </c>
    </row>
    <row r="1091" spans="1:6" ht="18.75" x14ac:dyDescent="0.25">
      <c r="A1091" s="81"/>
    </row>
    <row r="1092" spans="1:6" ht="18.75" x14ac:dyDescent="0.25">
      <c r="A1092" s="81"/>
    </row>
    <row r="1093" spans="1:6" x14ac:dyDescent="0.25">
      <c r="A1093" s="417" t="s">
        <v>1665</v>
      </c>
      <c r="B1093" s="417" t="s">
        <v>21</v>
      </c>
      <c r="C1093" s="417" t="s">
        <v>1540</v>
      </c>
      <c r="D1093" s="419" t="s">
        <v>1881</v>
      </c>
      <c r="E1093" s="83" t="s">
        <v>10</v>
      </c>
      <c r="F1093" s="419" t="s">
        <v>1882</v>
      </c>
    </row>
    <row r="1094" spans="1:6" ht="15.75" thickBot="1" x14ac:dyDescent="0.3">
      <c r="A1094" s="418"/>
      <c r="B1094" s="418"/>
      <c r="C1094" s="418"/>
      <c r="D1094" s="420"/>
      <c r="E1094" s="84" t="s">
        <v>1666</v>
      </c>
      <c r="F1094" s="420"/>
    </row>
    <row r="1095" spans="1:6" x14ac:dyDescent="0.25">
      <c r="A1095" s="78">
        <v>1</v>
      </c>
      <c r="B1095" s="85"/>
      <c r="C1095" s="421" t="s">
        <v>226</v>
      </c>
      <c r="D1095" s="421"/>
      <c r="E1095" s="85"/>
      <c r="F1095" s="85"/>
    </row>
    <row r="1096" spans="1:6" ht="68.25" thickBot="1" x14ac:dyDescent="0.3">
      <c r="A1096" s="87" t="s">
        <v>1936</v>
      </c>
      <c r="B1096" s="88" t="s">
        <v>1591</v>
      </c>
      <c r="C1096" s="89" t="s">
        <v>1935</v>
      </c>
      <c r="D1096" s="90">
        <v>1</v>
      </c>
      <c r="E1096" s="90">
        <v>41.9</v>
      </c>
      <c r="F1096" s="90">
        <v>41.9</v>
      </c>
    </row>
    <row r="1097" spans="1:6" x14ac:dyDescent="0.25">
      <c r="A1097" s="85"/>
      <c r="B1097" s="85"/>
      <c r="C1097" s="85"/>
      <c r="D1097" s="421" t="s">
        <v>1808</v>
      </c>
      <c r="E1097" s="421"/>
      <c r="F1097" s="83">
        <v>41.9</v>
      </c>
    </row>
    <row r="1098" spans="1:6" x14ac:dyDescent="0.25">
      <c r="A1098" s="78">
        <v>2</v>
      </c>
      <c r="B1098" s="85"/>
      <c r="C1098" s="411" t="s">
        <v>137</v>
      </c>
      <c r="D1098" s="411"/>
      <c r="E1098" s="85"/>
      <c r="F1098" s="85"/>
    </row>
    <row r="1099" spans="1:6" ht="15.75" thickBot="1" x14ac:dyDescent="0.3">
      <c r="A1099" s="87" t="s">
        <v>1682</v>
      </c>
      <c r="B1099" s="88" t="s">
        <v>1669</v>
      </c>
      <c r="C1099" s="89" t="s">
        <v>1928</v>
      </c>
      <c r="D1099" s="90">
        <v>0.2</v>
      </c>
      <c r="E1099" s="90">
        <v>17.86</v>
      </c>
      <c r="F1099" s="90">
        <v>3.57</v>
      </c>
    </row>
    <row r="1100" spans="1:6" x14ac:dyDescent="0.25">
      <c r="A1100" s="85"/>
      <c r="B1100" s="85"/>
      <c r="C1100" s="85"/>
      <c r="D1100" s="421" t="s">
        <v>1674</v>
      </c>
      <c r="E1100" s="421"/>
      <c r="F1100" s="83">
        <v>3.57</v>
      </c>
    </row>
    <row r="1101" spans="1:6" x14ac:dyDescent="0.25">
      <c r="A1101" s="78">
        <v>3</v>
      </c>
      <c r="B1101" s="85"/>
      <c r="C1101" s="411" t="s">
        <v>1886</v>
      </c>
      <c r="D1101" s="411"/>
      <c r="E1101" s="85"/>
      <c r="F1101" s="85"/>
    </row>
    <row r="1102" spans="1:6" ht="23.25" thickBot="1" x14ac:dyDescent="0.3">
      <c r="A1102" s="91"/>
      <c r="B1102" s="92" t="s">
        <v>1634</v>
      </c>
      <c r="C1102" s="93" t="s">
        <v>1886</v>
      </c>
      <c r="D1102" s="95">
        <v>2</v>
      </c>
      <c r="E1102" s="95">
        <v>45.47</v>
      </c>
      <c r="F1102" s="95">
        <v>0.91</v>
      </c>
    </row>
    <row r="1103" spans="1:6" ht="15.75" thickBot="1" x14ac:dyDescent="0.3">
      <c r="A1103" s="412" t="s">
        <v>1937</v>
      </c>
      <c r="B1103" s="413"/>
      <c r="C1103" s="414"/>
      <c r="D1103" s="415" t="s">
        <v>1888</v>
      </c>
      <c r="E1103" s="416"/>
      <c r="F1103" s="80">
        <v>46.38</v>
      </c>
    </row>
    <row r="1105" spans="1:6" x14ac:dyDescent="0.25">
      <c r="A1105" s="78" t="s">
        <v>1591</v>
      </c>
      <c r="B1105" s="79" t="s">
        <v>1938</v>
      </c>
      <c r="C1105" s="109">
        <v>204.71</v>
      </c>
    </row>
    <row r="1106" spans="1:6" ht="19.5" thickBot="1" x14ac:dyDescent="0.3">
      <c r="A1106" s="81"/>
    </row>
    <row r="1107" spans="1:6" ht="57" thickBot="1" x14ac:dyDescent="0.3">
      <c r="A1107" s="82" t="s">
        <v>1939</v>
      </c>
    </row>
    <row r="1108" spans="1:6" ht="18.75" x14ac:dyDescent="0.25">
      <c r="A1108" s="81"/>
    </row>
    <row r="1109" spans="1:6" ht="18.75" x14ac:dyDescent="0.25">
      <c r="A1109" s="81"/>
    </row>
    <row r="1110" spans="1:6" x14ac:dyDescent="0.25">
      <c r="A1110" s="417" t="s">
        <v>1665</v>
      </c>
      <c r="B1110" s="417" t="s">
        <v>21</v>
      </c>
      <c r="C1110" s="417" t="s">
        <v>1540</v>
      </c>
      <c r="D1110" s="419" t="s">
        <v>1881</v>
      </c>
      <c r="E1110" s="83" t="s">
        <v>10</v>
      </c>
      <c r="F1110" s="419" t="s">
        <v>1882</v>
      </c>
    </row>
    <row r="1111" spans="1:6" ht="15.75" thickBot="1" x14ac:dyDescent="0.3">
      <c r="A1111" s="418"/>
      <c r="B1111" s="418"/>
      <c r="C1111" s="418"/>
      <c r="D1111" s="420"/>
      <c r="E1111" s="84" t="s">
        <v>1666</v>
      </c>
      <c r="F1111" s="420"/>
    </row>
    <row r="1112" spans="1:6" x14ac:dyDescent="0.25">
      <c r="A1112" s="78">
        <v>1</v>
      </c>
      <c r="B1112" s="85"/>
      <c r="C1112" s="421" t="s">
        <v>226</v>
      </c>
      <c r="D1112" s="421"/>
      <c r="E1112" s="85"/>
      <c r="F1112" s="85"/>
    </row>
    <row r="1113" spans="1:6" ht="102" thickBot="1" x14ac:dyDescent="0.3">
      <c r="A1113" s="87" t="s">
        <v>1940</v>
      </c>
      <c r="B1113" s="88" t="s">
        <v>1591</v>
      </c>
      <c r="C1113" s="89" t="s">
        <v>1941</v>
      </c>
      <c r="D1113" s="90">
        <v>1</v>
      </c>
      <c r="E1113" s="90">
        <v>196.23</v>
      </c>
      <c r="F1113" s="90">
        <v>196.23</v>
      </c>
    </row>
    <row r="1114" spans="1:6" x14ac:dyDescent="0.25">
      <c r="A1114" s="85"/>
      <c r="B1114" s="85"/>
      <c r="C1114" s="85"/>
      <c r="D1114" s="421" t="s">
        <v>1808</v>
      </c>
      <c r="E1114" s="421"/>
      <c r="F1114" s="83">
        <v>196.23</v>
      </c>
    </row>
    <row r="1115" spans="1:6" x14ac:dyDescent="0.25">
      <c r="A1115" s="78">
        <v>2</v>
      </c>
      <c r="B1115" s="85"/>
      <c r="C1115" s="411" t="s">
        <v>137</v>
      </c>
      <c r="D1115" s="411"/>
      <c r="E1115" s="85"/>
      <c r="F1115" s="85"/>
    </row>
    <row r="1116" spans="1:6" ht="15.75" thickBot="1" x14ac:dyDescent="0.3">
      <c r="A1116" s="87" t="s">
        <v>1682</v>
      </c>
      <c r="B1116" s="88" t="s">
        <v>1669</v>
      </c>
      <c r="C1116" s="89" t="s">
        <v>1928</v>
      </c>
      <c r="D1116" s="90">
        <v>0.25</v>
      </c>
      <c r="E1116" s="90">
        <v>17.86</v>
      </c>
      <c r="F1116" s="90">
        <v>4.47</v>
      </c>
    </row>
    <row r="1117" spans="1:6" x14ac:dyDescent="0.25">
      <c r="A1117" s="85"/>
      <c r="B1117" s="85"/>
      <c r="C1117" s="85"/>
      <c r="D1117" s="421" t="s">
        <v>1674</v>
      </c>
      <c r="E1117" s="421"/>
      <c r="F1117" s="83">
        <v>4.47</v>
      </c>
    </row>
    <row r="1118" spans="1:6" x14ac:dyDescent="0.25">
      <c r="A1118" s="78">
        <v>3</v>
      </c>
      <c r="B1118" s="85"/>
      <c r="C1118" s="411" t="s">
        <v>1886</v>
      </c>
      <c r="D1118" s="411"/>
      <c r="E1118" s="85"/>
      <c r="F1118" s="85"/>
    </row>
    <row r="1119" spans="1:6" ht="23.25" thickBot="1" x14ac:dyDescent="0.3">
      <c r="A1119" s="91"/>
      <c r="B1119" s="92" t="s">
        <v>1634</v>
      </c>
      <c r="C1119" s="93" t="s">
        <v>1886</v>
      </c>
      <c r="D1119" s="95">
        <v>2</v>
      </c>
      <c r="E1119" s="95">
        <v>200.7</v>
      </c>
      <c r="F1119" s="95">
        <v>4.01</v>
      </c>
    </row>
    <row r="1120" spans="1:6" ht="15.75" thickBot="1" x14ac:dyDescent="0.3">
      <c r="A1120" s="412" t="s">
        <v>1942</v>
      </c>
      <c r="B1120" s="413"/>
      <c r="C1120" s="414"/>
      <c r="D1120" s="415" t="s">
        <v>1888</v>
      </c>
      <c r="E1120" s="416"/>
      <c r="F1120" s="80">
        <v>204.71</v>
      </c>
    </row>
  </sheetData>
  <mergeCells count="623">
    <mergeCell ref="F1110:F1111"/>
    <mergeCell ref="C1112:D1112"/>
    <mergeCell ref="D1114:E1114"/>
    <mergeCell ref="C1115:D1115"/>
    <mergeCell ref="D1117:E1117"/>
    <mergeCell ref="C1118:D1118"/>
    <mergeCell ref="A1120:C1120"/>
    <mergeCell ref="D1120:E1120"/>
    <mergeCell ref="C1095:D1095"/>
    <mergeCell ref="D1097:E1097"/>
    <mergeCell ref="C1098:D1098"/>
    <mergeCell ref="D1100:E1100"/>
    <mergeCell ref="C1101:D1101"/>
    <mergeCell ref="A1103:C1103"/>
    <mergeCell ref="D1103:E1103"/>
    <mergeCell ref="A1110:A1111"/>
    <mergeCell ref="B1110:B1111"/>
    <mergeCell ref="C1110:C1111"/>
    <mergeCell ref="D1110:D1111"/>
    <mergeCell ref="F1076:F1077"/>
    <mergeCell ref="C1078:D1078"/>
    <mergeCell ref="D1080:E1080"/>
    <mergeCell ref="C1081:D1081"/>
    <mergeCell ref="D1083:E1083"/>
    <mergeCell ref="C1084:D1084"/>
    <mergeCell ref="A1086:C1086"/>
    <mergeCell ref="D1086:E1086"/>
    <mergeCell ref="A1093:A1094"/>
    <mergeCell ref="B1093:B1094"/>
    <mergeCell ref="C1093:C1094"/>
    <mergeCell ref="D1093:D1094"/>
    <mergeCell ref="F1093:F1094"/>
    <mergeCell ref="C1061:D1061"/>
    <mergeCell ref="D1063:E1063"/>
    <mergeCell ref="C1064:D1064"/>
    <mergeCell ref="D1066:E1066"/>
    <mergeCell ref="C1067:D1067"/>
    <mergeCell ref="A1069:C1069"/>
    <mergeCell ref="D1069:E1069"/>
    <mergeCell ref="A1076:A1077"/>
    <mergeCell ref="B1076:B1077"/>
    <mergeCell ref="C1076:C1077"/>
    <mergeCell ref="D1076:D1077"/>
    <mergeCell ref="F1041:F1042"/>
    <mergeCell ref="C1043:D1043"/>
    <mergeCell ref="D1046:E1046"/>
    <mergeCell ref="C1047:D1047"/>
    <mergeCell ref="D1049:E1049"/>
    <mergeCell ref="C1050:D1050"/>
    <mergeCell ref="A1052:C1052"/>
    <mergeCell ref="D1052:E1052"/>
    <mergeCell ref="A1059:A1060"/>
    <mergeCell ref="B1059:B1060"/>
    <mergeCell ref="C1059:C1060"/>
    <mergeCell ref="D1059:D1060"/>
    <mergeCell ref="F1059:F1060"/>
    <mergeCell ref="C1026:D1026"/>
    <mergeCell ref="D1028:E1028"/>
    <mergeCell ref="C1029:D1029"/>
    <mergeCell ref="D1031:E1031"/>
    <mergeCell ref="C1032:D1032"/>
    <mergeCell ref="A1034:C1034"/>
    <mergeCell ref="D1034:E1034"/>
    <mergeCell ref="A1041:A1042"/>
    <mergeCell ref="B1041:B1042"/>
    <mergeCell ref="C1041:C1042"/>
    <mergeCell ref="D1041:D1042"/>
    <mergeCell ref="F1006:F1007"/>
    <mergeCell ref="C1008:D1008"/>
    <mergeCell ref="D1010:E1010"/>
    <mergeCell ref="C1011:D1011"/>
    <mergeCell ref="D1014:E1014"/>
    <mergeCell ref="C1015:D1015"/>
    <mergeCell ref="A1017:C1017"/>
    <mergeCell ref="D1017:E1017"/>
    <mergeCell ref="A1024:A1025"/>
    <mergeCell ref="B1024:B1025"/>
    <mergeCell ref="C1024:C1025"/>
    <mergeCell ref="D1024:D1025"/>
    <mergeCell ref="F1024:F1025"/>
    <mergeCell ref="C994:D994"/>
    <mergeCell ref="D996:E996"/>
    <mergeCell ref="C997:D997"/>
    <mergeCell ref="A999:C999"/>
    <mergeCell ref="D999:E999"/>
    <mergeCell ref="A1006:A1007"/>
    <mergeCell ref="B1006:B1007"/>
    <mergeCell ref="C1006:C1007"/>
    <mergeCell ref="D1006:D1007"/>
    <mergeCell ref="A989:A990"/>
    <mergeCell ref="B989:B990"/>
    <mergeCell ref="C989:C990"/>
    <mergeCell ref="D989:D990"/>
    <mergeCell ref="F989:F990"/>
    <mergeCell ref="C991:D991"/>
    <mergeCell ref="D993:E993"/>
    <mergeCell ref="A975:A976"/>
    <mergeCell ref="B975:B976"/>
    <mergeCell ref="C975:C976"/>
    <mergeCell ref="D975:D976"/>
    <mergeCell ref="F975:F976"/>
    <mergeCell ref="C977:D977"/>
    <mergeCell ref="D979:E979"/>
    <mergeCell ref="C980:D980"/>
    <mergeCell ref="D982:E982"/>
    <mergeCell ref="A960:A961"/>
    <mergeCell ref="B960:B961"/>
    <mergeCell ref="C960:C961"/>
    <mergeCell ref="D960:D961"/>
    <mergeCell ref="F960:F961"/>
    <mergeCell ref="C962:D962"/>
    <mergeCell ref="D965:E965"/>
    <mergeCell ref="C966:D966"/>
    <mergeCell ref="D968:E968"/>
    <mergeCell ref="A947:A948"/>
    <mergeCell ref="B947:B948"/>
    <mergeCell ref="C947:C948"/>
    <mergeCell ref="D947:D948"/>
    <mergeCell ref="F947:F948"/>
    <mergeCell ref="C949:D949"/>
    <mergeCell ref="D951:E951"/>
    <mergeCell ref="C952:D952"/>
    <mergeCell ref="D954:E954"/>
    <mergeCell ref="C912:D912"/>
    <mergeCell ref="D915:E915"/>
    <mergeCell ref="C916:D916"/>
    <mergeCell ref="D919:E919"/>
    <mergeCell ref="C920:D920"/>
    <mergeCell ref="A922:C922"/>
    <mergeCell ref="D922:E922"/>
    <mergeCell ref="C896:D896"/>
    <mergeCell ref="D899:E899"/>
    <mergeCell ref="C900:D900"/>
    <mergeCell ref="A902:C902"/>
    <mergeCell ref="D902:E902"/>
    <mergeCell ref="A910:A911"/>
    <mergeCell ref="B910:B911"/>
    <mergeCell ref="C910:C911"/>
    <mergeCell ref="D910:D911"/>
    <mergeCell ref="D878:E878"/>
    <mergeCell ref="A885:A886"/>
    <mergeCell ref="B885:B886"/>
    <mergeCell ref="C885:C886"/>
    <mergeCell ref="D885:D886"/>
    <mergeCell ref="C887:D887"/>
    <mergeCell ref="D892:E892"/>
    <mergeCell ref="C893:D893"/>
    <mergeCell ref="D895:E895"/>
    <mergeCell ref="A871:A872"/>
    <mergeCell ref="B871:B872"/>
    <mergeCell ref="C871:C872"/>
    <mergeCell ref="D871:D872"/>
    <mergeCell ref="C873:D873"/>
    <mergeCell ref="D875:E875"/>
    <mergeCell ref="C876:D876"/>
    <mergeCell ref="C859:D859"/>
    <mergeCell ref="D861:E861"/>
    <mergeCell ref="C862:D862"/>
    <mergeCell ref="D864:E864"/>
    <mergeCell ref="A843:A844"/>
    <mergeCell ref="B843:B844"/>
    <mergeCell ref="C843:C844"/>
    <mergeCell ref="D843:D844"/>
    <mergeCell ref="C845:D845"/>
    <mergeCell ref="D847:E847"/>
    <mergeCell ref="C848:D848"/>
    <mergeCell ref="D850:E850"/>
    <mergeCell ref="A857:A858"/>
    <mergeCell ref="B857:B858"/>
    <mergeCell ref="C857:C858"/>
    <mergeCell ref="D857:D858"/>
    <mergeCell ref="C830:D830"/>
    <mergeCell ref="D833:E833"/>
    <mergeCell ref="C834:D834"/>
    <mergeCell ref="A836:C836"/>
    <mergeCell ref="D836:E836"/>
    <mergeCell ref="A816:A817"/>
    <mergeCell ref="B816:B817"/>
    <mergeCell ref="C816:C817"/>
    <mergeCell ref="D816:D817"/>
    <mergeCell ref="C818:D818"/>
    <mergeCell ref="D829:E829"/>
    <mergeCell ref="C799:D799"/>
    <mergeCell ref="D802:E802"/>
    <mergeCell ref="C803:D803"/>
    <mergeCell ref="D806:E806"/>
    <mergeCell ref="C807:D807"/>
    <mergeCell ref="A809:C809"/>
    <mergeCell ref="D809:E809"/>
    <mergeCell ref="C784:D784"/>
    <mergeCell ref="D787:E787"/>
    <mergeCell ref="C788:D788"/>
    <mergeCell ref="A790:C790"/>
    <mergeCell ref="D790:E790"/>
    <mergeCell ref="A797:A798"/>
    <mergeCell ref="B797:B798"/>
    <mergeCell ref="C797:C798"/>
    <mergeCell ref="D797:D798"/>
    <mergeCell ref="A778:A779"/>
    <mergeCell ref="B778:B779"/>
    <mergeCell ref="C778:C779"/>
    <mergeCell ref="D778:D779"/>
    <mergeCell ref="C780:D780"/>
    <mergeCell ref="D783:E783"/>
    <mergeCell ref="C761:D761"/>
    <mergeCell ref="D764:E764"/>
    <mergeCell ref="C765:D765"/>
    <mergeCell ref="D768:E768"/>
    <mergeCell ref="C769:D769"/>
    <mergeCell ref="A771:C771"/>
    <mergeCell ref="D771:E771"/>
    <mergeCell ref="C747:D747"/>
    <mergeCell ref="D749:E749"/>
    <mergeCell ref="C750:D750"/>
    <mergeCell ref="D752:E752"/>
    <mergeCell ref="A759:A760"/>
    <mergeCell ref="B759:B760"/>
    <mergeCell ref="C759:C760"/>
    <mergeCell ref="D759:D760"/>
    <mergeCell ref="C732:D732"/>
    <mergeCell ref="D735:E735"/>
    <mergeCell ref="C736:D736"/>
    <mergeCell ref="D738:E738"/>
    <mergeCell ref="A745:A746"/>
    <mergeCell ref="B745:B746"/>
    <mergeCell ref="C745:C746"/>
    <mergeCell ref="D745:D746"/>
    <mergeCell ref="C717:D717"/>
    <mergeCell ref="D720:E720"/>
    <mergeCell ref="C721:D721"/>
    <mergeCell ref="D723:E723"/>
    <mergeCell ref="A730:A731"/>
    <mergeCell ref="B730:B731"/>
    <mergeCell ref="C730:C731"/>
    <mergeCell ref="D730:D731"/>
    <mergeCell ref="C702:D702"/>
    <mergeCell ref="D705:E705"/>
    <mergeCell ref="C706:D706"/>
    <mergeCell ref="D708:E708"/>
    <mergeCell ref="A715:A716"/>
    <mergeCell ref="B715:B716"/>
    <mergeCell ref="C715:C716"/>
    <mergeCell ref="D715:D716"/>
    <mergeCell ref="C686:D686"/>
    <mergeCell ref="D690:E690"/>
    <mergeCell ref="C691:D691"/>
    <mergeCell ref="D693:E693"/>
    <mergeCell ref="A700:A701"/>
    <mergeCell ref="B700:B701"/>
    <mergeCell ref="C700:C701"/>
    <mergeCell ref="D700:D701"/>
    <mergeCell ref="C672:D672"/>
    <mergeCell ref="D674:E674"/>
    <mergeCell ref="C675:D675"/>
    <mergeCell ref="D677:E677"/>
    <mergeCell ref="A684:A685"/>
    <mergeCell ref="B684:B685"/>
    <mergeCell ref="C684:C685"/>
    <mergeCell ref="D684:D685"/>
    <mergeCell ref="C657:D657"/>
    <mergeCell ref="D660:E660"/>
    <mergeCell ref="C661:D661"/>
    <mergeCell ref="D663:E663"/>
    <mergeCell ref="A670:A671"/>
    <mergeCell ref="B670:B671"/>
    <mergeCell ref="C670:C671"/>
    <mergeCell ref="D670:D671"/>
    <mergeCell ref="C643:D643"/>
    <mergeCell ref="D645:E645"/>
    <mergeCell ref="C646:D646"/>
    <mergeCell ref="D648:E648"/>
    <mergeCell ref="A655:A656"/>
    <mergeCell ref="B655:B656"/>
    <mergeCell ref="C655:C656"/>
    <mergeCell ref="D655:D656"/>
    <mergeCell ref="C628:D628"/>
    <mergeCell ref="D631:E631"/>
    <mergeCell ref="C632:D632"/>
    <mergeCell ref="D634:E634"/>
    <mergeCell ref="A641:A642"/>
    <mergeCell ref="B641:B642"/>
    <mergeCell ref="C641:C642"/>
    <mergeCell ref="D641:D642"/>
    <mergeCell ref="C613:D613"/>
    <mergeCell ref="D616:E616"/>
    <mergeCell ref="C617:D617"/>
    <mergeCell ref="D619:E619"/>
    <mergeCell ref="A626:A627"/>
    <mergeCell ref="B626:B627"/>
    <mergeCell ref="C626:C627"/>
    <mergeCell ref="D626:D627"/>
    <mergeCell ref="C599:D599"/>
    <mergeCell ref="D601:E601"/>
    <mergeCell ref="C602:D602"/>
    <mergeCell ref="D604:E604"/>
    <mergeCell ref="A611:A612"/>
    <mergeCell ref="B611:B612"/>
    <mergeCell ref="C611:C612"/>
    <mergeCell ref="D611:D612"/>
    <mergeCell ref="C584:D584"/>
    <mergeCell ref="D587:E587"/>
    <mergeCell ref="C588:D588"/>
    <mergeCell ref="D590:E590"/>
    <mergeCell ref="A597:A598"/>
    <mergeCell ref="B597:B598"/>
    <mergeCell ref="C597:C598"/>
    <mergeCell ref="D597:D598"/>
    <mergeCell ref="C569:D569"/>
    <mergeCell ref="D572:E572"/>
    <mergeCell ref="C573:D573"/>
    <mergeCell ref="D575:E575"/>
    <mergeCell ref="A582:A583"/>
    <mergeCell ref="B582:B583"/>
    <mergeCell ref="C582:C583"/>
    <mergeCell ref="D582:D583"/>
    <mergeCell ref="C554:D554"/>
    <mergeCell ref="D557:E557"/>
    <mergeCell ref="C558:D558"/>
    <mergeCell ref="D560:E560"/>
    <mergeCell ref="A567:A568"/>
    <mergeCell ref="B567:B568"/>
    <mergeCell ref="C567:C568"/>
    <mergeCell ref="D567:D568"/>
    <mergeCell ref="C540:D540"/>
    <mergeCell ref="D542:E542"/>
    <mergeCell ref="C543:D543"/>
    <mergeCell ref="D545:E545"/>
    <mergeCell ref="A552:A553"/>
    <mergeCell ref="B552:B553"/>
    <mergeCell ref="C552:C553"/>
    <mergeCell ref="D552:D553"/>
    <mergeCell ref="C526:D526"/>
    <mergeCell ref="D528:E528"/>
    <mergeCell ref="C529:D529"/>
    <mergeCell ref="D531:E531"/>
    <mergeCell ref="A538:A539"/>
    <mergeCell ref="B538:B539"/>
    <mergeCell ref="C538:C539"/>
    <mergeCell ref="D538:D539"/>
    <mergeCell ref="C511:D511"/>
    <mergeCell ref="D514:E514"/>
    <mergeCell ref="C515:D515"/>
    <mergeCell ref="D517:E517"/>
    <mergeCell ref="A524:A525"/>
    <mergeCell ref="B524:B525"/>
    <mergeCell ref="C524:C525"/>
    <mergeCell ref="D524:D525"/>
    <mergeCell ref="C496:D496"/>
    <mergeCell ref="D499:E499"/>
    <mergeCell ref="C500:D500"/>
    <mergeCell ref="D502:E502"/>
    <mergeCell ref="A509:A510"/>
    <mergeCell ref="B509:B510"/>
    <mergeCell ref="C509:C510"/>
    <mergeCell ref="D509:D510"/>
    <mergeCell ref="C482:D482"/>
    <mergeCell ref="D484:E484"/>
    <mergeCell ref="C485:D485"/>
    <mergeCell ref="D487:E487"/>
    <mergeCell ref="A494:A495"/>
    <mergeCell ref="B494:B495"/>
    <mergeCell ref="C494:C495"/>
    <mergeCell ref="D494:D495"/>
    <mergeCell ref="C468:D468"/>
    <mergeCell ref="D470:E470"/>
    <mergeCell ref="C471:D471"/>
    <mergeCell ref="D473:E473"/>
    <mergeCell ref="A480:A481"/>
    <mergeCell ref="B480:B481"/>
    <mergeCell ref="C480:C481"/>
    <mergeCell ref="D480:D481"/>
    <mergeCell ref="C457:D457"/>
    <mergeCell ref="D459:E459"/>
    <mergeCell ref="A466:A467"/>
    <mergeCell ref="B466:B467"/>
    <mergeCell ref="C466:C467"/>
    <mergeCell ref="D466:D467"/>
    <mergeCell ref="A452:A453"/>
    <mergeCell ref="B452:B453"/>
    <mergeCell ref="C452:C453"/>
    <mergeCell ref="D452:D453"/>
    <mergeCell ref="C454:D454"/>
    <mergeCell ref="D456:E456"/>
    <mergeCell ref="C435:D435"/>
    <mergeCell ref="D438:E438"/>
    <mergeCell ref="C439:D439"/>
    <mergeCell ref="D442:E442"/>
    <mergeCell ref="C443:D443"/>
    <mergeCell ref="D445:E445"/>
    <mergeCell ref="C421:D421"/>
    <mergeCell ref="D423:E423"/>
    <mergeCell ref="C424:D424"/>
    <mergeCell ref="D426:E426"/>
    <mergeCell ref="A433:A434"/>
    <mergeCell ref="B433:B434"/>
    <mergeCell ref="C433:C434"/>
    <mergeCell ref="D433:D434"/>
    <mergeCell ref="C405:D405"/>
    <mergeCell ref="D409:E409"/>
    <mergeCell ref="C410:D410"/>
    <mergeCell ref="D412:E412"/>
    <mergeCell ref="A419:A420"/>
    <mergeCell ref="B419:B420"/>
    <mergeCell ref="C419:C420"/>
    <mergeCell ref="D419:D420"/>
    <mergeCell ref="C389:D389"/>
    <mergeCell ref="D393:E393"/>
    <mergeCell ref="C394:D394"/>
    <mergeCell ref="D396:E396"/>
    <mergeCell ref="A403:A404"/>
    <mergeCell ref="B403:B404"/>
    <mergeCell ref="C403:C404"/>
    <mergeCell ref="D403:D404"/>
    <mergeCell ref="C375:D375"/>
    <mergeCell ref="D377:E377"/>
    <mergeCell ref="C378:D378"/>
    <mergeCell ref="D380:E380"/>
    <mergeCell ref="A387:A388"/>
    <mergeCell ref="B387:B388"/>
    <mergeCell ref="C387:C388"/>
    <mergeCell ref="D387:D388"/>
    <mergeCell ref="C360:D360"/>
    <mergeCell ref="D363:E363"/>
    <mergeCell ref="C364:D364"/>
    <mergeCell ref="D366:E366"/>
    <mergeCell ref="A373:A374"/>
    <mergeCell ref="B373:B374"/>
    <mergeCell ref="C373:C374"/>
    <mergeCell ref="D373:D374"/>
    <mergeCell ref="C345:D345"/>
    <mergeCell ref="D348:E348"/>
    <mergeCell ref="C349:D349"/>
    <mergeCell ref="D351:E351"/>
    <mergeCell ref="A358:A359"/>
    <mergeCell ref="B358:B359"/>
    <mergeCell ref="C358:C359"/>
    <mergeCell ref="D358:D359"/>
    <mergeCell ref="C330:D330"/>
    <mergeCell ref="D333:E333"/>
    <mergeCell ref="C334:D334"/>
    <mergeCell ref="D336:E336"/>
    <mergeCell ref="A343:A344"/>
    <mergeCell ref="B343:B344"/>
    <mergeCell ref="C343:C344"/>
    <mergeCell ref="D343:D344"/>
    <mergeCell ref="C316:D316"/>
    <mergeCell ref="D318:E318"/>
    <mergeCell ref="C319:D319"/>
    <mergeCell ref="D321:E321"/>
    <mergeCell ref="A328:A329"/>
    <mergeCell ref="B328:B329"/>
    <mergeCell ref="C328:C329"/>
    <mergeCell ref="D328:D329"/>
    <mergeCell ref="C302:D302"/>
    <mergeCell ref="D304:E304"/>
    <mergeCell ref="C305:D305"/>
    <mergeCell ref="D307:E307"/>
    <mergeCell ref="A314:A315"/>
    <mergeCell ref="B314:B315"/>
    <mergeCell ref="C314:C315"/>
    <mergeCell ref="D314:D315"/>
    <mergeCell ref="C288:D288"/>
    <mergeCell ref="D290:E290"/>
    <mergeCell ref="C291:D291"/>
    <mergeCell ref="D293:E293"/>
    <mergeCell ref="A300:A301"/>
    <mergeCell ref="B300:B301"/>
    <mergeCell ref="C300:C301"/>
    <mergeCell ref="D300:D301"/>
    <mergeCell ref="C274:D274"/>
    <mergeCell ref="D276:E276"/>
    <mergeCell ref="C277:D277"/>
    <mergeCell ref="D279:E279"/>
    <mergeCell ref="A286:A287"/>
    <mergeCell ref="B286:B287"/>
    <mergeCell ref="C286:C287"/>
    <mergeCell ref="D286:D287"/>
    <mergeCell ref="C260:D260"/>
    <mergeCell ref="D262:E262"/>
    <mergeCell ref="C263:D263"/>
    <mergeCell ref="D265:E265"/>
    <mergeCell ref="A272:A273"/>
    <mergeCell ref="B272:B273"/>
    <mergeCell ref="C272:C273"/>
    <mergeCell ref="D272:D273"/>
    <mergeCell ref="C246:D246"/>
    <mergeCell ref="D248:E248"/>
    <mergeCell ref="C249:D249"/>
    <mergeCell ref="D251:E251"/>
    <mergeCell ref="A258:A259"/>
    <mergeCell ref="B258:B259"/>
    <mergeCell ref="C258:C259"/>
    <mergeCell ref="D258:D259"/>
    <mergeCell ref="C232:D232"/>
    <mergeCell ref="D234:E234"/>
    <mergeCell ref="C235:D235"/>
    <mergeCell ref="D237:E237"/>
    <mergeCell ref="A244:A245"/>
    <mergeCell ref="B244:B245"/>
    <mergeCell ref="C244:C245"/>
    <mergeCell ref="D244:D245"/>
    <mergeCell ref="A230:A231"/>
    <mergeCell ref="B230:B231"/>
    <mergeCell ref="C230:C231"/>
    <mergeCell ref="D230:D231"/>
    <mergeCell ref="C219:D219"/>
    <mergeCell ref="D222:E222"/>
    <mergeCell ref="C223:D223"/>
    <mergeCell ref="D225:E225"/>
    <mergeCell ref="C204:D204"/>
    <mergeCell ref="D207:E207"/>
    <mergeCell ref="C208:D208"/>
    <mergeCell ref="D210:E210"/>
    <mergeCell ref="A217:A218"/>
    <mergeCell ref="B217:B218"/>
    <mergeCell ref="C217:C218"/>
    <mergeCell ref="D217:D218"/>
    <mergeCell ref="C189:D189"/>
    <mergeCell ref="D192:E192"/>
    <mergeCell ref="C193:D193"/>
    <mergeCell ref="D195:E195"/>
    <mergeCell ref="A202:A203"/>
    <mergeCell ref="B202:B203"/>
    <mergeCell ref="C202:C203"/>
    <mergeCell ref="D202:D203"/>
    <mergeCell ref="C174:D174"/>
    <mergeCell ref="D177:E177"/>
    <mergeCell ref="C178:D178"/>
    <mergeCell ref="D180:E180"/>
    <mergeCell ref="A187:A188"/>
    <mergeCell ref="B187:B188"/>
    <mergeCell ref="C187:C188"/>
    <mergeCell ref="D187:D188"/>
    <mergeCell ref="C159:D159"/>
    <mergeCell ref="D162:E162"/>
    <mergeCell ref="C163:D163"/>
    <mergeCell ref="D165:E165"/>
    <mergeCell ref="A172:A173"/>
    <mergeCell ref="B172:B173"/>
    <mergeCell ref="C172:C173"/>
    <mergeCell ref="D172:D173"/>
    <mergeCell ref="C144:D144"/>
    <mergeCell ref="D147:E147"/>
    <mergeCell ref="C148:D148"/>
    <mergeCell ref="D150:E150"/>
    <mergeCell ref="A157:A158"/>
    <mergeCell ref="B157:B158"/>
    <mergeCell ref="C157:C158"/>
    <mergeCell ref="D157:D158"/>
    <mergeCell ref="C133:D133"/>
    <mergeCell ref="D135:E135"/>
    <mergeCell ref="A142:A143"/>
    <mergeCell ref="B142:B143"/>
    <mergeCell ref="C142:C143"/>
    <mergeCell ref="D142:D143"/>
    <mergeCell ref="A127:A128"/>
    <mergeCell ref="B127:B128"/>
    <mergeCell ref="C127:C128"/>
    <mergeCell ref="D127:D128"/>
    <mergeCell ref="C129:D129"/>
    <mergeCell ref="D132:E132"/>
    <mergeCell ref="C110:D110"/>
    <mergeCell ref="D113:E113"/>
    <mergeCell ref="C114:D114"/>
    <mergeCell ref="D117:E117"/>
    <mergeCell ref="C118:D118"/>
    <mergeCell ref="D120:E120"/>
    <mergeCell ref="C95:D95"/>
    <mergeCell ref="D98:E98"/>
    <mergeCell ref="C99:D99"/>
    <mergeCell ref="D101:E101"/>
    <mergeCell ref="A108:A109"/>
    <mergeCell ref="B108:B109"/>
    <mergeCell ref="C108:C109"/>
    <mergeCell ref="D108:D109"/>
    <mergeCell ref="C80:D80"/>
    <mergeCell ref="D83:E83"/>
    <mergeCell ref="C84:D84"/>
    <mergeCell ref="D86:E86"/>
    <mergeCell ref="A93:A94"/>
    <mergeCell ref="B93:B94"/>
    <mergeCell ref="C93:C94"/>
    <mergeCell ref="D93:D94"/>
    <mergeCell ref="C66:D66"/>
    <mergeCell ref="D68:E68"/>
    <mergeCell ref="C69:D69"/>
    <mergeCell ref="D71:E71"/>
    <mergeCell ref="A78:A79"/>
    <mergeCell ref="B78:B79"/>
    <mergeCell ref="C78:C79"/>
    <mergeCell ref="D78:D79"/>
    <mergeCell ref="C52:D52"/>
    <mergeCell ref="D54:E54"/>
    <mergeCell ref="C55:D55"/>
    <mergeCell ref="D57:E57"/>
    <mergeCell ref="A64:A65"/>
    <mergeCell ref="B64:B65"/>
    <mergeCell ref="C64:C65"/>
    <mergeCell ref="D64:D65"/>
    <mergeCell ref="A50:A51"/>
    <mergeCell ref="B50:B51"/>
    <mergeCell ref="C50:C51"/>
    <mergeCell ref="D50:D51"/>
    <mergeCell ref="C13:D13"/>
    <mergeCell ref="D15:E15"/>
    <mergeCell ref="A8:A9"/>
    <mergeCell ref="B8:B9"/>
    <mergeCell ref="C8:C9"/>
    <mergeCell ref="D8:D9"/>
    <mergeCell ref="C10:D10"/>
    <mergeCell ref="D12:E12"/>
    <mergeCell ref="C938:D938"/>
    <mergeCell ref="A940:C940"/>
    <mergeCell ref="D940:E940"/>
    <mergeCell ref="A929:A930"/>
    <mergeCell ref="B929:B930"/>
    <mergeCell ref="C929:C930"/>
    <mergeCell ref="D929:D930"/>
    <mergeCell ref="F929:F930"/>
    <mergeCell ref="C931:D931"/>
    <mergeCell ref="D933:E933"/>
    <mergeCell ref="C934:D934"/>
    <mergeCell ref="D937:E9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04f76a-d274-4cf9-aa40-42a4d2021ebf">
      <Terms xmlns="http://schemas.microsoft.com/office/infopath/2007/PartnerControls"/>
    </lcf76f155ced4ddcb4097134ff3c332f>
    <TaxCatchAll xmlns="3f00a2b4-332c-407c-a8b5-b4f96a3065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58B142838DE843B81912D8FF3AC1CB" ma:contentTypeVersion="18" ma:contentTypeDescription="Crear nuevo documento." ma:contentTypeScope="" ma:versionID="ac7a4462e196adc93bd67ce6dc508491">
  <xsd:schema xmlns:xsd="http://www.w3.org/2001/XMLSchema" xmlns:xs="http://www.w3.org/2001/XMLSchema" xmlns:p="http://schemas.microsoft.com/office/2006/metadata/properties" xmlns:ns2="a804f76a-d274-4cf9-aa40-42a4d2021ebf" xmlns:ns3="3f00a2b4-332c-407c-a8b5-b4f96a306583" targetNamespace="http://schemas.microsoft.com/office/2006/metadata/properties" ma:root="true" ma:fieldsID="8aa7e40ba1b9801e7c38b34737a5ddac" ns2:_="" ns3:_="">
    <xsd:import namespace="a804f76a-d274-4cf9-aa40-42a4d2021ebf"/>
    <xsd:import namespace="3f00a2b4-332c-407c-a8b5-b4f96a3065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4f76a-d274-4cf9-aa40-42a4d2021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521a3e1-7e3f-49b0-9f40-eff3bdee6b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00a2b4-332c-407c-a8b5-b4f96a30658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9ca48f32-99e8-483b-a770-987668cb2d1a}" ma:internalName="TaxCatchAll" ma:showField="CatchAllData" ma:web="3f00a2b4-332c-407c-a8b5-b4f96a3065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3CF54B-522B-43DE-A844-6B7B93A195F5}">
  <ds:schemaRefs>
    <ds:schemaRef ds:uri="http://schemas.openxmlformats.org/package/2006/metadata/core-properties"/>
    <ds:schemaRef ds:uri="http://schemas.microsoft.com/office/2006/documentManagement/types"/>
    <ds:schemaRef ds:uri="http://schemas.microsoft.com/office/infopath/2007/PartnerControls"/>
    <ds:schemaRef ds:uri="5cd24fc9-fea9-42b3-82fb-515911f1041c"/>
    <ds:schemaRef ds:uri="http://purl.org/dc/elements/1.1/"/>
    <ds:schemaRef ds:uri="http://schemas.microsoft.com/office/2006/metadata/properties"/>
    <ds:schemaRef ds:uri="1399b991-4a90-4108-b0fe-25e22670a17a"/>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CC1B58F-F153-4D58-B06F-7572728DFBFE}"/>
</file>

<file path=customXml/itemProps3.xml><?xml version="1.0" encoding="utf-8"?>
<ds:datastoreItem xmlns:ds="http://schemas.openxmlformats.org/officeDocument/2006/customXml" ds:itemID="{9DADC5F0-7FE6-4513-B6A9-0661BF5DCB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ANALISIS BASE</vt:lpstr>
      <vt:lpstr>LISTADO DE CANTIDADES</vt:lpstr>
      <vt:lpstr>Adicionales</vt:lpstr>
      <vt:lpstr>Nuenergy Activos</vt:lpstr>
      <vt:lpstr>VOL (2)</vt:lpstr>
      <vt:lpstr>TI HECTOR</vt:lpstr>
      <vt:lpstr>ANA HECTOR</vt:lpstr>
      <vt:lpstr>FUENTE DE RENDIMIENTO</vt:lpstr>
      <vt:lpstr>'LISTADO DE CANTIDADES'!Área_de_impresión</vt:lpstr>
      <vt:lpstr>'LISTADO DE CANTIDADES'!Títulos_a_imprimir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Cesar Lora Taveras</dc:creator>
  <cp:keywords/>
  <dc:description/>
  <cp:lastModifiedBy>Jose Luis Rosario Arias</cp:lastModifiedBy>
  <cp:revision/>
  <cp:lastPrinted>2024-05-17T19:52:06Z</cp:lastPrinted>
  <dcterms:created xsi:type="dcterms:W3CDTF">2020-09-08T14:17:25Z</dcterms:created>
  <dcterms:modified xsi:type="dcterms:W3CDTF">2024-07-15T13:19:26Z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0x0101006BACCC4C145F3440952BDA64D2DC7D63</vt:lpwstr>
  </property>
</Properties>
</file>